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iver-Roe\Desktop\PROGTA PROMES_LGG_FINAL\"/>
    </mc:Choice>
  </mc:AlternateContent>
  <bookViews>
    <workbookView xWindow="480" yWindow="105" windowWidth="12120" windowHeight="7260" tabRatio="819" firstSheet="2" activeTab="8"/>
  </bookViews>
  <sheets>
    <sheet name="DATA AWAL" sheetId="6" r:id="rId1"/>
    <sheet name="DATA" sheetId="18" r:id="rId2"/>
    <sheet name="KALENDER" sheetId="17" r:id="rId3"/>
    <sheet name="MINGGU EFFEKTIF" sheetId="5" r:id="rId4"/>
    <sheet name="RINCIAN PROG TAHUNAN" sheetId="16" r:id="rId5"/>
    <sheet name="PROG SEMESTER1" sheetId="11" r:id="rId6"/>
    <sheet name="PROG SEMSTER2" sheetId="58" r:id="rId7"/>
    <sheet name="SILABUS SEM 1" sheetId="59" r:id="rId8"/>
    <sheet name="SILABUS SEM 2" sheetId="60" r:id="rId9"/>
    <sheet name="PAI" sheetId="21" state="hidden" r:id="rId10"/>
    <sheet name="KRISTEN" sheetId="22" state="hidden" r:id="rId11"/>
    <sheet name="KATHOLIK" sheetId="23" state="hidden" r:id="rId12"/>
    <sheet name="BUDDHA" sheetId="24" state="hidden" r:id="rId13"/>
    <sheet name="HINDU" sheetId="25" state="hidden" r:id="rId14"/>
    <sheet name="KONGHUCHU" sheetId="26" state="hidden" r:id="rId15"/>
  </sheets>
  <externalReferences>
    <externalReference r:id="rId16"/>
  </externalReferences>
  <definedNames>
    <definedName name="DATA">'PROG SEMESTER1'!$AY$18:$BJ$32</definedName>
    <definedName name="Pendidikan_Pancasila_dan_Kewarganegaraan">#REF!</definedName>
    <definedName name="_xlnm.Print_Titles" localSheetId="4">'RINCIAN PROG TAHUNAN'!$13:$15</definedName>
    <definedName name="skl_nama">[1]data!$Q$2</definedName>
    <definedName name="tahun_pelajaran">[1]data!$Q$3</definedName>
  </definedNames>
  <calcPr calcId="152511"/>
  <fileRecoveryPr autoRecover="0"/>
</workbook>
</file>

<file path=xl/calcChain.xml><?xml version="1.0" encoding="utf-8"?>
<calcChain xmlns="http://schemas.openxmlformats.org/spreadsheetml/2006/main">
  <c r="I41" i="59" l="1"/>
  <c r="I40" i="59"/>
  <c r="I36" i="59"/>
  <c r="I35" i="59"/>
  <c r="BM41" i="60"/>
  <c r="BL41" i="60"/>
  <c r="BK41" i="60"/>
  <c r="BJ41" i="60"/>
  <c r="BH41" i="60"/>
  <c r="BG41" i="60"/>
  <c r="AX41" i="60"/>
  <c r="AW41" i="60"/>
  <c r="AV41" i="60"/>
  <c r="AU41" i="60"/>
  <c r="AT41" i="60"/>
  <c r="I41" i="60"/>
  <c r="BM40" i="60"/>
  <c r="BL40" i="60"/>
  <c r="BK40" i="60"/>
  <c r="BJ40" i="60"/>
  <c r="BH40" i="60"/>
  <c r="BG40" i="60"/>
  <c r="AX40" i="60"/>
  <c r="AW40" i="60"/>
  <c r="AV40" i="60"/>
  <c r="AU40" i="60"/>
  <c r="AT40" i="60"/>
  <c r="I40" i="60"/>
  <c r="BM39" i="60"/>
  <c r="BL39" i="60"/>
  <c r="BK39" i="60"/>
  <c r="BJ39" i="60"/>
  <c r="BH39" i="60"/>
  <c r="BG39" i="60"/>
  <c r="AX39" i="60"/>
  <c r="AW39" i="60"/>
  <c r="AV39" i="60"/>
  <c r="AU39" i="60"/>
  <c r="AT39" i="60"/>
  <c r="BM38" i="60"/>
  <c r="BL38" i="60"/>
  <c r="BK38" i="60"/>
  <c r="BJ38" i="60"/>
  <c r="BH38" i="60"/>
  <c r="BG38" i="60"/>
  <c r="AX38" i="60"/>
  <c r="AW38" i="60"/>
  <c r="AV38" i="60"/>
  <c r="AU38" i="60"/>
  <c r="AT38" i="60"/>
  <c r="BM37" i="60"/>
  <c r="BL37" i="60"/>
  <c r="BK37" i="60"/>
  <c r="BJ37" i="60"/>
  <c r="BH37" i="60"/>
  <c r="BG37" i="60"/>
  <c r="AX37" i="60"/>
  <c r="AW37" i="60"/>
  <c r="AV37" i="60"/>
  <c r="AU37" i="60"/>
  <c r="AT37" i="60"/>
  <c r="BM36" i="60"/>
  <c r="BL36" i="60"/>
  <c r="BK36" i="60"/>
  <c r="BJ36" i="60"/>
  <c r="BH36" i="60"/>
  <c r="BG36" i="60"/>
  <c r="AX36" i="60"/>
  <c r="AW36" i="60"/>
  <c r="AV36" i="60"/>
  <c r="AU36" i="60"/>
  <c r="AT36" i="60"/>
  <c r="I36" i="60"/>
  <c r="BM35" i="60"/>
  <c r="BL35" i="60"/>
  <c r="BK35" i="60"/>
  <c r="BJ35" i="60"/>
  <c r="BH35" i="60"/>
  <c r="BG35" i="60"/>
  <c r="AX35" i="60"/>
  <c r="AW35" i="60"/>
  <c r="AV35" i="60"/>
  <c r="AU35" i="60"/>
  <c r="AT35" i="60"/>
  <c r="I35" i="60"/>
  <c r="BS47" i="60"/>
  <c r="BR47" i="60"/>
  <c r="BQ47" i="60"/>
  <c r="BP47" i="60"/>
  <c r="BS46" i="60"/>
  <c r="BR46" i="60"/>
  <c r="BQ46" i="60"/>
  <c r="BP46" i="60"/>
  <c r="BS45" i="60"/>
  <c r="BR45" i="60"/>
  <c r="BQ45" i="60"/>
  <c r="BP45" i="60"/>
  <c r="BS44" i="60"/>
  <c r="BR44" i="60"/>
  <c r="BQ44" i="60"/>
  <c r="BP44" i="60"/>
  <c r="BS43" i="60"/>
  <c r="BR43" i="60"/>
  <c r="BQ43" i="60"/>
  <c r="BP43" i="60"/>
  <c r="BS42" i="60"/>
  <c r="BR42" i="60"/>
  <c r="BQ42" i="60"/>
  <c r="BP42" i="60"/>
  <c r="D41" i="60"/>
  <c r="D40" i="60"/>
  <c r="D36" i="60"/>
  <c r="D35" i="60"/>
  <c r="BO32" i="60"/>
  <c r="BE32" i="60"/>
  <c r="BO31" i="60"/>
  <c r="BE31" i="60"/>
  <c r="BO30" i="60"/>
  <c r="BE30" i="60"/>
  <c r="BO29" i="60"/>
  <c r="BE29" i="60"/>
  <c r="BO28" i="60"/>
  <c r="BE28" i="60"/>
  <c r="BO27" i="60"/>
  <c r="BE27" i="60"/>
  <c r="BO26" i="60"/>
  <c r="BE26" i="60"/>
  <c r="BE25" i="60"/>
  <c r="BO24" i="60"/>
  <c r="BE23" i="60"/>
  <c r="BO22" i="60"/>
  <c r="BE22" i="60"/>
  <c r="BO21" i="60"/>
  <c r="BE21" i="60"/>
  <c r="BO20" i="60"/>
  <c r="BE20" i="60"/>
  <c r="BO19" i="60"/>
  <c r="BE19" i="60"/>
  <c r="BO18" i="60"/>
  <c r="BE18" i="60"/>
  <c r="AH16" i="60"/>
  <c r="AC16" i="60"/>
  <c r="X16" i="60"/>
  <c r="S16" i="60"/>
  <c r="N16" i="60"/>
  <c r="AH15" i="60"/>
  <c r="AC15" i="60"/>
  <c r="X15" i="60"/>
  <c r="S15" i="60"/>
  <c r="N15" i="60"/>
  <c r="F10" i="60"/>
  <c r="F9" i="60"/>
  <c r="F8" i="60"/>
  <c r="F7" i="60"/>
  <c r="B18" i="60" s="1"/>
  <c r="F6" i="60"/>
  <c r="F5" i="60"/>
  <c r="F4" i="60"/>
  <c r="BS47" i="59"/>
  <c r="BR47" i="59"/>
  <c r="BQ47" i="59"/>
  <c r="BP47" i="59"/>
  <c r="BS46" i="59"/>
  <c r="BR46" i="59"/>
  <c r="BQ46" i="59"/>
  <c r="BP46" i="59"/>
  <c r="BS45" i="59"/>
  <c r="BR45" i="59"/>
  <c r="BQ45" i="59"/>
  <c r="BP45" i="59"/>
  <c r="BS44" i="59"/>
  <c r="BR44" i="59"/>
  <c r="BQ44" i="59"/>
  <c r="BP44" i="59"/>
  <c r="BS43" i="59"/>
  <c r="BR43" i="59"/>
  <c r="BQ43" i="59"/>
  <c r="BP43" i="59"/>
  <c r="BS42" i="59"/>
  <c r="BR42" i="59"/>
  <c r="BQ42" i="59"/>
  <c r="BP42" i="59"/>
  <c r="BS41" i="59"/>
  <c r="BR41" i="59"/>
  <c r="BQ41" i="59"/>
  <c r="BP41" i="59"/>
  <c r="D41" i="59"/>
  <c r="BS40" i="59"/>
  <c r="BR40" i="59"/>
  <c r="BQ40" i="59"/>
  <c r="BP40" i="59"/>
  <c r="D40" i="59"/>
  <c r="BS39" i="59"/>
  <c r="BR39" i="59"/>
  <c r="BQ39" i="59"/>
  <c r="BP39" i="59"/>
  <c r="BS38" i="59"/>
  <c r="BR38" i="59"/>
  <c r="BQ38" i="59"/>
  <c r="BP38" i="59"/>
  <c r="BS37" i="59"/>
  <c r="BR37" i="59"/>
  <c r="BQ37" i="59"/>
  <c r="BP37" i="59"/>
  <c r="BS36" i="59"/>
  <c r="BR36" i="59"/>
  <c r="BQ36" i="59"/>
  <c r="BP36" i="59"/>
  <c r="D36" i="59"/>
  <c r="BS35" i="59"/>
  <c r="BR35" i="59"/>
  <c r="BQ35" i="59"/>
  <c r="BP35" i="59"/>
  <c r="D35" i="59"/>
  <c r="BO32" i="59"/>
  <c r="BE32" i="59"/>
  <c r="BO31" i="59"/>
  <c r="BE31" i="59"/>
  <c r="BO30" i="59"/>
  <c r="BE30" i="59"/>
  <c r="BO29" i="59"/>
  <c r="BE29" i="59"/>
  <c r="BO28" i="59"/>
  <c r="BE28" i="59"/>
  <c r="BO27" i="59"/>
  <c r="BE27" i="59"/>
  <c r="BO26" i="59"/>
  <c r="BE26" i="59"/>
  <c r="BE25" i="59"/>
  <c r="BO24" i="59"/>
  <c r="BE23" i="59"/>
  <c r="BO22" i="59"/>
  <c r="BE22" i="59"/>
  <c r="BO21" i="59"/>
  <c r="BE21" i="59"/>
  <c r="BO20" i="59"/>
  <c r="BE20" i="59"/>
  <c r="BO19" i="59"/>
  <c r="BE19" i="59"/>
  <c r="BO18" i="59"/>
  <c r="BE18" i="59"/>
  <c r="AH16" i="59"/>
  <c r="AC16" i="59"/>
  <c r="X16" i="59"/>
  <c r="S16" i="59"/>
  <c r="N16" i="59"/>
  <c r="AH15" i="59"/>
  <c r="AC15" i="59"/>
  <c r="X15" i="59"/>
  <c r="S15" i="59"/>
  <c r="N15" i="59"/>
  <c r="F10" i="59"/>
  <c r="F9" i="59"/>
  <c r="F8" i="59"/>
  <c r="F7" i="59"/>
  <c r="B18" i="59" s="1"/>
  <c r="F6" i="59"/>
  <c r="F5" i="59"/>
  <c r="F4" i="59"/>
  <c r="F18" i="5" l="1"/>
  <c r="B6" i="17" l="1"/>
  <c r="Q2" i="18" s="1"/>
  <c r="F63" i="16" l="1"/>
  <c r="C63" i="16"/>
  <c r="F62" i="16"/>
  <c r="C62" i="16"/>
  <c r="F58" i="16"/>
  <c r="C58" i="16"/>
  <c r="C57" i="16"/>
  <c r="F57" i="16"/>
  <c r="BS41" i="58" l="1"/>
  <c r="BR41" i="58"/>
  <c r="BQ41" i="58"/>
  <c r="BP41" i="58"/>
  <c r="O41" i="58"/>
  <c r="D41" i="58"/>
  <c r="BS40" i="58"/>
  <c r="BR40" i="58"/>
  <c r="BQ40" i="58"/>
  <c r="BP40" i="58"/>
  <c r="O40" i="58"/>
  <c r="D40" i="58"/>
  <c r="BS39" i="58"/>
  <c r="BR39" i="58"/>
  <c r="BQ39" i="58"/>
  <c r="BP39" i="58"/>
  <c r="BS38" i="58"/>
  <c r="BR38" i="58"/>
  <c r="BQ38" i="58"/>
  <c r="BP38" i="58"/>
  <c r="BS37" i="58"/>
  <c r="BR37" i="58"/>
  <c r="BQ37" i="58"/>
  <c r="BP37" i="58"/>
  <c r="BS36" i="58"/>
  <c r="BR36" i="58"/>
  <c r="BQ36" i="58"/>
  <c r="BP36" i="58"/>
  <c r="O36" i="58"/>
  <c r="D36" i="58"/>
  <c r="BS35" i="58"/>
  <c r="BR35" i="58"/>
  <c r="BQ35" i="58"/>
  <c r="BP35" i="58"/>
  <c r="O35" i="58"/>
  <c r="D35" i="58"/>
  <c r="O41" i="11"/>
  <c r="O40" i="11"/>
  <c r="O36" i="11"/>
  <c r="O35" i="11"/>
  <c r="D41" i="11"/>
  <c r="D40" i="11"/>
  <c r="D36" i="11"/>
  <c r="D35" i="11"/>
  <c r="BS47" i="58" l="1"/>
  <c r="BR47" i="58"/>
  <c r="BQ47" i="58"/>
  <c r="BP47" i="58"/>
  <c r="BS46" i="58"/>
  <c r="BR46" i="58"/>
  <c r="BQ46" i="58"/>
  <c r="BP46" i="58"/>
  <c r="BS45" i="58"/>
  <c r="BR45" i="58"/>
  <c r="BQ45" i="58"/>
  <c r="BP45" i="58"/>
  <c r="BS44" i="58"/>
  <c r="BR44" i="58"/>
  <c r="BQ44" i="58"/>
  <c r="BP44" i="58"/>
  <c r="BS43" i="58"/>
  <c r="BR43" i="58"/>
  <c r="BQ43" i="58"/>
  <c r="BP43" i="58"/>
  <c r="BS42" i="58"/>
  <c r="BR42" i="58"/>
  <c r="BQ42" i="58"/>
  <c r="BP42" i="58"/>
  <c r="F10" i="58"/>
  <c r="F9" i="58"/>
  <c r="F8" i="58"/>
  <c r="F7" i="58"/>
  <c r="B18" i="58" s="1"/>
  <c r="F6" i="58"/>
  <c r="F5" i="58"/>
  <c r="F4" i="58"/>
  <c r="X16" i="16" l="1"/>
  <c r="AD16" i="16" l="1"/>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16" i="16"/>
  <c r="Q53" i="16" l="1"/>
  <c r="V53" i="16"/>
  <c r="Q45" i="16"/>
  <c r="V45" i="16"/>
  <c r="Q33" i="16"/>
  <c r="V33" i="16"/>
  <c r="V25" i="16"/>
  <c r="Y48" i="16"/>
  <c r="AB48" i="16"/>
  <c r="AD48" i="16"/>
  <c r="Y44" i="16"/>
  <c r="AB44" i="16"/>
  <c r="AD44" i="16"/>
  <c r="Y36" i="16"/>
  <c r="AB36" i="16"/>
  <c r="AD36" i="16"/>
  <c r="Y32" i="16"/>
  <c r="AB32" i="16"/>
  <c r="AD32" i="16"/>
  <c r="Y24" i="16"/>
  <c r="AB24" i="16"/>
  <c r="AD24" i="16"/>
  <c r="Q50" i="16"/>
  <c r="V50" i="16"/>
  <c r="Q41" i="16"/>
  <c r="V41" i="16"/>
  <c r="Q52" i="16"/>
  <c r="V52" i="16"/>
  <c r="Q48" i="16"/>
  <c r="V48" i="16"/>
  <c r="Q44" i="16"/>
  <c r="V44" i="16"/>
  <c r="Q40" i="16"/>
  <c r="V40" i="16"/>
  <c r="Q36" i="16"/>
  <c r="V36" i="16"/>
  <c r="Q32" i="16"/>
  <c r="V32" i="16"/>
  <c r="Q28" i="16"/>
  <c r="V28" i="16"/>
  <c r="V24" i="16"/>
  <c r="Y55" i="16"/>
  <c r="AD55" i="16"/>
  <c r="AB55" i="16"/>
  <c r="Y51" i="16"/>
  <c r="AD51" i="16"/>
  <c r="AB51" i="16"/>
  <c r="Y47" i="16"/>
  <c r="AD47" i="16"/>
  <c r="AB47" i="16"/>
  <c r="Y43" i="16"/>
  <c r="AD43" i="16"/>
  <c r="AB43" i="16"/>
  <c r="Y39" i="16"/>
  <c r="AD39" i="16"/>
  <c r="AB39" i="16"/>
  <c r="Y35" i="16"/>
  <c r="AD35" i="16"/>
  <c r="AB35" i="16"/>
  <c r="Y31" i="16"/>
  <c r="AD31" i="16"/>
  <c r="AB31" i="16"/>
  <c r="Y27" i="16"/>
  <c r="AD27" i="16"/>
  <c r="AB27" i="16"/>
  <c r="AD23" i="16"/>
  <c r="Q54" i="16"/>
  <c r="V54" i="16"/>
  <c r="Q49" i="16"/>
  <c r="V49" i="16"/>
  <c r="Q37" i="16"/>
  <c r="V37" i="16"/>
  <c r="Q29" i="16"/>
  <c r="V29" i="16"/>
  <c r="Y52" i="16"/>
  <c r="AB52" i="16"/>
  <c r="AD52" i="16"/>
  <c r="Y40" i="16"/>
  <c r="AB40" i="16"/>
  <c r="AD40" i="16"/>
  <c r="Y28" i="16"/>
  <c r="AB28" i="16"/>
  <c r="AD28" i="16"/>
  <c r="Q55" i="16"/>
  <c r="V55" i="16"/>
  <c r="Q51" i="16"/>
  <c r="V51" i="16"/>
  <c r="Q47" i="16"/>
  <c r="V47" i="16"/>
  <c r="Q43" i="16"/>
  <c r="V43" i="16"/>
  <c r="Q39" i="16"/>
  <c r="V39" i="16"/>
  <c r="Q35" i="16"/>
  <c r="V35" i="16"/>
  <c r="Q31" i="16"/>
  <c r="V31" i="16"/>
  <c r="Q27" i="16"/>
  <c r="V27" i="16"/>
  <c r="V23" i="16"/>
  <c r="Y54" i="16"/>
  <c r="AD54" i="16"/>
  <c r="AB54" i="16"/>
  <c r="Y50" i="16"/>
  <c r="AD50" i="16"/>
  <c r="AB50" i="16"/>
  <c r="Y46" i="16"/>
  <c r="AD46" i="16"/>
  <c r="AB46" i="16"/>
  <c r="Y42" i="16"/>
  <c r="AD42" i="16"/>
  <c r="AB42" i="16"/>
  <c r="Y38" i="16"/>
  <c r="AD38" i="16"/>
  <c r="AB38" i="16"/>
  <c r="Y34" i="16"/>
  <c r="AD34" i="16"/>
  <c r="AB34" i="16"/>
  <c r="Y30" i="16"/>
  <c r="AD30" i="16"/>
  <c r="AB30" i="16"/>
  <c r="Y26" i="16"/>
  <c r="AD26" i="16"/>
  <c r="AB26" i="16"/>
  <c r="Y22" i="16"/>
  <c r="AD22" i="16"/>
  <c r="AB22" i="16"/>
  <c r="Q46" i="16"/>
  <c r="V46" i="16"/>
  <c r="Q42" i="16"/>
  <c r="V42" i="16"/>
  <c r="Q38" i="16"/>
  <c r="V38" i="16"/>
  <c r="Q34" i="16"/>
  <c r="V34" i="16"/>
  <c r="Q30" i="16"/>
  <c r="V30" i="16"/>
  <c r="Q26" i="16"/>
  <c r="V26" i="16"/>
  <c r="Y53" i="16"/>
  <c r="AB53" i="16"/>
  <c r="AD53" i="16"/>
  <c r="Y49" i="16"/>
  <c r="AD49" i="16"/>
  <c r="AB49" i="16"/>
  <c r="Y45" i="16"/>
  <c r="AB45" i="16"/>
  <c r="AD45" i="16"/>
  <c r="Y41" i="16"/>
  <c r="AD41" i="16"/>
  <c r="AB41" i="16"/>
  <c r="Y37" i="16"/>
  <c r="AD37" i="16"/>
  <c r="AB37" i="16"/>
  <c r="Y33" i="16"/>
  <c r="AB33" i="16"/>
  <c r="AD33" i="16"/>
  <c r="Y29" i="16"/>
  <c r="AD29" i="16"/>
  <c r="AB29" i="16"/>
  <c r="Y25" i="16"/>
  <c r="AB25" i="16"/>
  <c r="AD25" i="16"/>
  <c r="V16" i="16"/>
  <c r="BE18" i="58" s="1"/>
  <c r="AD21" i="16"/>
  <c r="BO18" i="11"/>
  <c r="BO18" i="58"/>
  <c r="V20" i="16"/>
  <c r="V22" i="16"/>
  <c r="V21" i="16"/>
  <c r="AD20" i="16"/>
  <c r="AZ43" i="11"/>
  <c r="AX43" i="11" s="1"/>
  <c r="AZ35" i="11"/>
  <c r="AX35" i="11" s="1"/>
  <c r="AD19" i="16"/>
  <c r="V18" i="16"/>
  <c r="AD18" i="16"/>
  <c r="V19" i="16"/>
  <c r="AD17" i="16"/>
  <c r="V17" i="16"/>
  <c r="F10" i="11"/>
  <c r="F9" i="11"/>
  <c r="F8" i="11"/>
  <c r="F7" i="11"/>
  <c r="B18" i="11" s="1"/>
  <c r="F6" i="11"/>
  <c r="F5" i="11"/>
  <c r="F4" i="11"/>
  <c r="F10" i="16"/>
  <c r="F9" i="16"/>
  <c r="F8" i="16"/>
  <c r="F7" i="16"/>
  <c r="F6" i="16"/>
  <c r="F5" i="16"/>
  <c r="F4" i="16"/>
  <c r="E35" i="5"/>
  <c r="E24" i="5"/>
  <c r="F19" i="5"/>
  <c r="G19" i="5" s="1"/>
  <c r="F20" i="5"/>
  <c r="G20" i="5" s="1"/>
  <c r="F21" i="5"/>
  <c r="G21" i="5" s="1"/>
  <c r="F22" i="5"/>
  <c r="G22" i="5" s="1"/>
  <c r="F23" i="5"/>
  <c r="G23" i="5" s="1"/>
  <c r="F29" i="5"/>
  <c r="G29" i="5" s="1"/>
  <c r="F30" i="5"/>
  <c r="G30" i="5" s="1"/>
  <c r="F31" i="5"/>
  <c r="G31" i="5" s="1"/>
  <c r="F32" i="5"/>
  <c r="G32" i="5" s="1"/>
  <c r="F33" i="5"/>
  <c r="G33" i="5" s="1"/>
  <c r="F34" i="5"/>
  <c r="G34" i="5" s="1"/>
  <c r="AL12" i="18"/>
  <c r="AM12" i="18"/>
  <c r="AO12" i="18"/>
  <c r="AP12" i="18"/>
  <c r="AR12" i="18"/>
  <c r="AS12" i="18"/>
  <c r="AU12" i="18"/>
  <c r="AV12" i="18"/>
  <c r="AX12" i="18"/>
  <c r="AY12" i="18"/>
  <c r="BA12" i="18"/>
  <c r="BB12" i="18"/>
  <c r="BD12" i="18"/>
  <c r="BE12" i="18"/>
  <c r="BG12" i="18"/>
  <c r="BH12" i="18"/>
  <c r="BJ12" i="18"/>
  <c r="BK12" i="18"/>
  <c r="BM12" i="18"/>
  <c r="BN12" i="18"/>
  <c r="BP12" i="18"/>
  <c r="BQ12" i="18"/>
  <c r="BS12" i="18"/>
  <c r="BT12" i="18"/>
  <c r="AL13" i="18"/>
  <c r="AM13" i="18"/>
  <c r="AO13" i="18"/>
  <c r="AP13" i="18"/>
  <c r="AR13" i="18"/>
  <c r="AS13" i="18"/>
  <c r="AU13" i="18"/>
  <c r="AV13" i="18"/>
  <c r="AX13" i="18"/>
  <c r="AY13" i="18"/>
  <c r="BA13" i="18"/>
  <c r="BB13" i="18"/>
  <c r="BD13" i="18"/>
  <c r="BE13" i="18"/>
  <c r="BG13" i="18"/>
  <c r="BH13" i="18"/>
  <c r="BJ13" i="18"/>
  <c r="BK13" i="18"/>
  <c r="BM13" i="18"/>
  <c r="BN13" i="18"/>
  <c r="BP13" i="18"/>
  <c r="BQ13" i="18"/>
  <c r="BS13" i="18"/>
  <c r="BT13" i="18"/>
  <c r="BU13" i="18" s="1"/>
  <c r="AL14" i="18"/>
  <c r="AM14" i="18"/>
  <c r="AO14" i="18"/>
  <c r="AP14" i="18"/>
  <c r="AR14" i="18"/>
  <c r="AS14" i="18"/>
  <c r="AU14" i="18"/>
  <c r="AV14" i="18"/>
  <c r="AX14" i="18"/>
  <c r="AY14" i="18"/>
  <c r="BA14" i="18"/>
  <c r="BB14" i="18"/>
  <c r="BD14" i="18"/>
  <c r="BE14" i="18"/>
  <c r="BG14" i="18"/>
  <c r="BH14" i="18"/>
  <c r="BJ14" i="18"/>
  <c r="BK14" i="18"/>
  <c r="BM14" i="18"/>
  <c r="BN14" i="18"/>
  <c r="BP14" i="18"/>
  <c r="BQ14" i="18"/>
  <c r="BS14" i="18"/>
  <c r="BT14" i="18"/>
  <c r="BU14" i="18" s="1"/>
  <c r="AL15" i="18"/>
  <c r="AM15" i="18"/>
  <c r="AO15" i="18"/>
  <c r="AP15" i="18"/>
  <c r="AR15" i="18"/>
  <c r="AS15" i="18"/>
  <c r="AU15" i="18"/>
  <c r="AV15" i="18"/>
  <c r="AX15" i="18"/>
  <c r="AY15" i="18"/>
  <c r="BA15" i="18"/>
  <c r="BB15" i="18"/>
  <c r="BD15" i="18"/>
  <c r="BE15" i="18"/>
  <c r="BG15" i="18"/>
  <c r="BH15" i="18"/>
  <c r="BJ15" i="18"/>
  <c r="BK15" i="18"/>
  <c r="BM15" i="18"/>
  <c r="BN15" i="18"/>
  <c r="BP15" i="18"/>
  <c r="BQ15" i="18"/>
  <c r="BS15" i="18"/>
  <c r="BT15" i="18"/>
  <c r="BU15" i="18" s="1"/>
  <c r="AL16" i="18"/>
  <c r="AM16" i="18"/>
  <c r="AO16" i="18"/>
  <c r="AP16" i="18"/>
  <c r="AR16" i="18"/>
  <c r="AS16" i="18"/>
  <c r="AU16" i="18"/>
  <c r="AV16" i="18"/>
  <c r="AX16" i="18"/>
  <c r="AY16" i="18"/>
  <c r="BA16" i="18"/>
  <c r="BB16" i="18"/>
  <c r="BD16" i="18"/>
  <c r="BE16" i="18"/>
  <c r="BG16" i="18"/>
  <c r="BH16" i="18"/>
  <c r="BJ16" i="18"/>
  <c r="BK16" i="18"/>
  <c r="BM16" i="18"/>
  <c r="BN16" i="18"/>
  <c r="BP16" i="18"/>
  <c r="BQ16" i="18"/>
  <c r="BS16" i="18"/>
  <c r="BT16" i="18"/>
  <c r="BU16" i="18" s="1"/>
  <c r="AL17" i="18"/>
  <c r="AM17" i="18"/>
  <c r="AO17" i="18"/>
  <c r="AP17" i="18"/>
  <c r="AR17" i="18"/>
  <c r="AS17" i="18"/>
  <c r="AU17" i="18"/>
  <c r="AV17" i="18"/>
  <c r="AX17" i="18"/>
  <c r="AY17" i="18"/>
  <c r="BA17" i="18"/>
  <c r="BB17" i="18"/>
  <c r="BD17" i="18"/>
  <c r="BE17" i="18"/>
  <c r="BG17" i="18"/>
  <c r="BH17" i="18"/>
  <c r="BJ17" i="18"/>
  <c r="BK17" i="18"/>
  <c r="BM17" i="18"/>
  <c r="BN17" i="18"/>
  <c r="BP17" i="18"/>
  <c r="BQ17" i="18"/>
  <c r="BS17" i="18"/>
  <c r="BT17" i="18"/>
  <c r="BU17" i="18" s="1"/>
  <c r="AL18" i="18"/>
  <c r="AM18" i="18"/>
  <c r="AO18" i="18"/>
  <c r="AP18" i="18"/>
  <c r="AR18" i="18"/>
  <c r="AS18" i="18"/>
  <c r="AU18" i="18"/>
  <c r="AV18" i="18"/>
  <c r="AX18" i="18"/>
  <c r="AY18" i="18"/>
  <c r="BA18" i="18"/>
  <c r="BB18" i="18"/>
  <c r="BD18" i="18"/>
  <c r="BE18" i="18"/>
  <c r="BG18" i="18"/>
  <c r="BH18" i="18"/>
  <c r="BJ18" i="18"/>
  <c r="BK18" i="18"/>
  <c r="BM18" i="18"/>
  <c r="BN18" i="18"/>
  <c r="BP18" i="18"/>
  <c r="BQ18" i="18"/>
  <c r="BS18" i="18"/>
  <c r="BT18" i="18"/>
  <c r="BU18" i="18" s="1"/>
  <c r="AL19" i="18"/>
  <c r="AM19" i="18"/>
  <c r="AO19" i="18"/>
  <c r="AP19" i="18"/>
  <c r="AR19" i="18"/>
  <c r="AS19" i="18"/>
  <c r="AU19" i="18"/>
  <c r="AV19" i="18"/>
  <c r="AX19" i="18"/>
  <c r="AY19" i="18"/>
  <c r="BA19" i="18"/>
  <c r="BB19" i="18"/>
  <c r="BD19" i="18"/>
  <c r="BE19" i="18"/>
  <c r="BG19" i="18"/>
  <c r="BH19" i="18"/>
  <c r="BJ19" i="18"/>
  <c r="BK19" i="18"/>
  <c r="BM19" i="18"/>
  <c r="BN19" i="18"/>
  <c r="BP19" i="18"/>
  <c r="BQ19" i="18"/>
  <c r="BS19" i="18"/>
  <c r="BT19" i="18"/>
  <c r="BU19" i="18" s="1"/>
  <c r="AL20" i="18"/>
  <c r="AM20" i="18"/>
  <c r="AO20" i="18"/>
  <c r="AP20" i="18"/>
  <c r="AR20" i="18"/>
  <c r="AS20" i="18"/>
  <c r="AU20" i="18"/>
  <c r="AV20" i="18"/>
  <c r="AX20" i="18"/>
  <c r="AY20" i="18"/>
  <c r="BA20" i="18"/>
  <c r="BB20" i="18"/>
  <c r="BD20" i="18"/>
  <c r="BE20" i="18"/>
  <c r="BG20" i="18"/>
  <c r="BH20" i="18"/>
  <c r="BJ20" i="18"/>
  <c r="BK20" i="18"/>
  <c r="BM20" i="18"/>
  <c r="BN20" i="18"/>
  <c r="BP20" i="18"/>
  <c r="BQ20" i="18"/>
  <c r="BS20" i="18"/>
  <c r="BT20" i="18"/>
  <c r="BU20" i="18" s="1"/>
  <c r="AL21" i="18"/>
  <c r="AM21" i="18"/>
  <c r="AO21" i="18"/>
  <c r="AP21" i="18"/>
  <c r="AR21" i="18"/>
  <c r="AS21" i="18"/>
  <c r="AU21" i="18"/>
  <c r="AV21" i="18"/>
  <c r="AX21" i="18"/>
  <c r="AY21" i="18"/>
  <c r="BA21" i="18"/>
  <c r="BB21" i="18"/>
  <c r="BD21" i="18"/>
  <c r="BE21" i="18"/>
  <c r="BG21" i="18"/>
  <c r="BH21" i="18"/>
  <c r="BJ21" i="18"/>
  <c r="BK21" i="18"/>
  <c r="BM21" i="18"/>
  <c r="BN21" i="18"/>
  <c r="BP21" i="18"/>
  <c r="BQ21" i="18"/>
  <c r="BS21" i="18"/>
  <c r="BT21" i="18"/>
  <c r="AL22" i="18"/>
  <c r="AM22" i="18"/>
  <c r="AO22" i="18"/>
  <c r="AP22" i="18"/>
  <c r="AR22" i="18"/>
  <c r="AS22" i="18"/>
  <c r="AU22" i="18"/>
  <c r="AV22" i="18"/>
  <c r="AX22" i="18"/>
  <c r="AY22" i="18"/>
  <c r="BA22" i="18"/>
  <c r="BB22" i="18"/>
  <c r="BD22" i="18"/>
  <c r="BE22" i="18"/>
  <c r="BG22" i="18"/>
  <c r="BH22" i="18"/>
  <c r="BJ22" i="18"/>
  <c r="BK22" i="18"/>
  <c r="BM22" i="18"/>
  <c r="BN22" i="18"/>
  <c r="BP22" i="18"/>
  <c r="BQ22" i="18"/>
  <c r="BS22" i="18"/>
  <c r="BT22" i="18"/>
  <c r="AL23" i="18"/>
  <c r="AM23" i="18"/>
  <c r="AO23" i="18"/>
  <c r="AP23" i="18"/>
  <c r="AR23" i="18"/>
  <c r="AS23" i="18"/>
  <c r="AU23" i="18"/>
  <c r="AV23" i="18"/>
  <c r="AX23" i="18"/>
  <c r="AY23" i="18"/>
  <c r="BA23" i="18"/>
  <c r="BB23" i="18"/>
  <c r="BD23" i="18"/>
  <c r="BE23" i="18"/>
  <c r="BG23" i="18"/>
  <c r="BH23" i="18"/>
  <c r="BJ23" i="18"/>
  <c r="BK23" i="18"/>
  <c r="BM23" i="18"/>
  <c r="BN23" i="18"/>
  <c r="BP23" i="18"/>
  <c r="BQ23" i="18"/>
  <c r="BS23" i="18"/>
  <c r="BT23" i="18"/>
  <c r="AL24" i="18"/>
  <c r="AM24" i="18"/>
  <c r="AO24" i="18"/>
  <c r="AP24" i="18"/>
  <c r="AR24" i="18"/>
  <c r="AS24" i="18"/>
  <c r="AU24" i="18"/>
  <c r="AV24" i="18"/>
  <c r="AX24" i="18"/>
  <c r="AY24" i="18"/>
  <c r="BA24" i="18"/>
  <c r="BB24" i="18"/>
  <c r="BD24" i="18"/>
  <c r="BE24" i="18"/>
  <c r="BG24" i="18"/>
  <c r="BH24" i="18"/>
  <c r="BJ24" i="18"/>
  <c r="BK24" i="18"/>
  <c r="BM24" i="18"/>
  <c r="BN24" i="18"/>
  <c r="BP24" i="18"/>
  <c r="BQ24" i="18"/>
  <c r="BS24" i="18"/>
  <c r="BT24" i="18"/>
  <c r="AL25" i="18"/>
  <c r="AM25" i="18"/>
  <c r="AO25" i="18"/>
  <c r="AP25" i="18"/>
  <c r="AR25" i="18"/>
  <c r="AS25" i="18"/>
  <c r="AU25" i="18"/>
  <c r="AV25" i="18"/>
  <c r="AX25" i="18"/>
  <c r="AY25" i="18"/>
  <c r="BA25" i="18"/>
  <c r="BB25" i="18"/>
  <c r="BD25" i="18"/>
  <c r="BE25" i="18"/>
  <c r="BG25" i="18"/>
  <c r="BH25" i="18"/>
  <c r="BJ25" i="18"/>
  <c r="BK25" i="18"/>
  <c r="BM25" i="18"/>
  <c r="BN25" i="18"/>
  <c r="BP25" i="18"/>
  <c r="BQ25" i="18"/>
  <c r="BS25" i="18"/>
  <c r="BT25" i="18"/>
  <c r="AL26" i="18"/>
  <c r="AM26" i="18"/>
  <c r="AO26" i="18"/>
  <c r="AP26" i="18"/>
  <c r="AR26" i="18"/>
  <c r="AS26" i="18"/>
  <c r="AU26" i="18"/>
  <c r="AV26" i="18"/>
  <c r="AX26" i="18"/>
  <c r="AY26" i="18"/>
  <c r="BA26" i="18"/>
  <c r="BB26" i="18"/>
  <c r="BD26" i="18"/>
  <c r="BE26" i="18"/>
  <c r="BG26" i="18"/>
  <c r="BH26" i="18"/>
  <c r="BJ26" i="18"/>
  <c r="BK26" i="18"/>
  <c r="BM26" i="18"/>
  <c r="BN26" i="18"/>
  <c r="BP26" i="18"/>
  <c r="BQ26" i="18"/>
  <c r="BS26" i="18"/>
  <c r="BT26" i="18"/>
  <c r="AL27" i="18"/>
  <c r="AM27" i="18"/>
  <c r="AO27" i="18"/>
  <c r="AP27" i="18"/>
  <c r="AR27" i="18"/>
  <c r="AS27" i="18"/>
  <c r="AU27" i="18"/>
  <c r="AV27" i="18"/>
  <c r="AX27" i="18"/>
  <c r="AY27" i="18"/>
  <c r="BA27" i="18"/>
  <c r="BB27" i="18"/>
  <c r="BD27" i="18"/>
  <c r="BE27" i="18"/>
  <c r="BG27" i="18"/>
  <c r="BH27" i="18"/>
  <c r="BJ27" i="18"/>
  <c r="BK27" i="18"/>
  <c r="BM27" i="18"/>
  <c r="BN27" i="18"/>
  <c r="BP27" i="18"/>
  <c r="BQ27" i="18"/>
  <c r="BS27" i="18"/>
  <c r="BT27" i="18"/>
  <c r="AL28" i="18"/>
  <c r="AM28" i="18"/>
  <c r="AO28" i="18"/>
  <c r="AP28" i="18"/>
  <c r="AR28" i="18"/>
  <c r="AS28" i="18"/>
  <c r="AU28" i="18"/>
  <c r="AV28" i="18"/>
  <c r="AX28" i="18"/>
  <c r="AY28" i="18"/>
  <c r="BA28" i="18"/>
  <c r="BB28" i="18"/>
  <c r="BD28" i="18"/>
  <c r="BE28" i="18"/>
  <c r="BG28" i="18"/>
  <c r="BH28" i="18"/>
  <c r="BJ28" i="18"/>
  <c r="BK28" i="18"/>
  <c r="BM28" i="18"/>
  <c r="BN28" i="18"/>
  <c r="BP28" i="18"/>
  <c r="BQ28" i="18"/>
  <c r="BS28" i="18"/>
  <c r="BT28" i="18"/>
  <c r="AL29" i="18"/>
  <c r="AM29" i="18"/>
  <c r="AO29" i="18"/>
  <c r="AP29" i="18"/>
  <c r="AR29" i="18"/>
  <c r="AS29" i="18"/>
  <c r="AU29" i="18"/>
  <c r="AV29" i="18"/>
  <c r="AX29" i="18"/>
  <c r="AY29" i="18"/>
  <c r="BA29" i="18"/>
  <c r="BB29" i="18"/>
  <c r="BD29" i="18"/>
  <c r="BE29" i="18"/>
  <c r="BG29" i="18"/>
  <c r="BH29" i="18"/>
  <c r="BJ29" i="18"/>
  <c r="BK29" i="18"/>
  <c r="BM29" i="18"/>
  <c r="BN29" i="18"/>
  <c r="BP29" i="18"/>
  <c r="BQ29" i="18"/>
  <c r="BS29" i="18"/>
  <c r="BT29" i="18"/>
  <c r="AL30" i="18"/>
  <c r="AM30" i="18"/>
  <c r="AO30" i="18"/>
  <c r="AP30" i="18"/>
  <c r="AR30" i="18"/>
  <c r="AS30" i="18"/>
  <c r="AU30" i="18"/>
  <c r="AV30" i="18"/>
  <c r="AX30" i="18"/>
  <c r="AY30" i="18"/>
  <c r="BA30" i="18"/>
  <c r="BB30" i="18"/>
  <c r="BD30" i="18"/>
  <c r="BE30" i="18"/>
  <c r="BG30" i="18"/>
  <c r="BH30" i="18"/>
  <c r="BJ30" i="18"/>
  <c r="BK30" i="18"/>
  <c r="BM30" i="18"/>
  <c r="BN30" i="18"/>
  <c r="BP30" i="18"/>
  <c r="BQ30" i="18"/>
  <c r="BS30" i="18"/>
  <c r="BT30" i="18"/>
  <c r="AL31" i="18"/>
  <c r="AM31" i="18"/>
  <c r="AO31" i="18"/>
  <c r="AP31" i="18"/>
  <c r="AR31" i="18"/>
  <c r="AS31" i="18"/>
  <c r="AU31" i="18"/>
  <c r="AV31" i="18"/>
  <c r="AX31" i="18"/>
  <c r="AY31" i="18"/>
  <c r="BA31" i="18"/>
  <c r="BB31" i="18"/>
  <c r="BD31" i="18"/>
  <c r="BE31" i="18"/>
  <c r="BG31" i="18"/>
  <c r="BH31" i="18"/>
  <c r="BJ31" i="18"/>
  <c r="BK31" i="18"/>
  <c r="BM31" i="18"/>
  <c r="BN31" i="18"/>
  <c r="BP31" i="18"/>
  <c r="BQ31" i="18"/>
  <c r="BS31" i="18"/>
  <c r="BT31" i="18"/>
  <c r="AL32" i="18"/>
  <c r="AM32" i="18"/>
  <c r="AO32" i="18"/>
  <c r="AP32" i="18"/>
  <c r="AR32" i="18"/>
  <c r="AS32" i="18"/>
  <c r="AU32" i="18"/>
  <c r="AV32" i="18"/>
  <c r="AX32" i="18"/>
  <c r="AY32" i="18"/>
  <c r="BA32" i="18"/>
  <c r="BB32" i="18"/>
  <c r="BD32" i="18"/>
  <c r="BE32" i="18"/>
  <c r="BG32" i="18"/>
  <c r="BH32" i="18"/>
  <c r="BJ32" i="18"/>
  <c r="BK32" i="18"/>
  <c r="BM32" i="18"/>
  <c r="BN32" i="18"/>
  <c r="BP32" i="18"/>
  <c r="BQ32" i="18"/>
  <c r="BS32" i="18"/>
  <c r="BT32" i="18"/>
  <c r="BU32" i="18" s="1"/>
  <c r="AL33" i="18"/>
  <c r="AM33" i="18"/>
  <c r="AO33" i="18"/>
  <c r="AP33" i="18"/>
  <c r="AR33" i="18"/>
  <c r="AS33" i="18"/>
  <c r="AU33" i="18"/>
  <c r="AV33" i="18"/>
  <c r="AX33" i="18"/>
  <c r="AY33" i="18"/>
  <c r="BA33" i="18"/>
  <c r="BB33" i="18"/>
  <c r="BD33" i="18"/>
  <c r="BE33" i="18"/>
  <c r="BG33" i="18"/>
  <c r="BH33" i="18"/>
  <c r="BJ33" i="18"/>
  <c r="BK33" i="18"/>
  <c r="BM33" i="18"/>
  <c r="BN33" i="18"/>
  <c r="BP33" i="18"/>
  <c r="BQ33" i="18"/>
  <c r="BS33" i="18"/>
  <c r="BT33" i="18"/>
  <c r="BU33" i="18" s="1"/>
  <c r="AL34" i="18"/>
  <c r="AM34" i="18"/>
  <c r="AO34" i="18"/>
  <c r="AP34" i="18"/>
  <c r="AR34" i="18"/>
  <c r="AS34" i="18"/>
  <c r="AU34" i="18"/>
  <c r="AV34" i="18"/>
  <c r="AX34" i="18"/>
  <c r="AY34" i="18"/>
  <c r="BA34" i="18"/>
  <c r="BB34" i="18"/>
  <c r="BD34" i="18"/>
  <c r="BE34" i="18"/>
  <c r="BG34" i="18"/>
  <c r="BH34" i="18"/>
  <c r="BJ34" i="18"/>
  <c r="BK34" i="18"/>
  <c r="BM34" i="18"/>
  <c r="BN34" i="18"/>
  <c r="BP34" i="18"/>
  <c r="BQ34" i="18"/>
  <c r="BS34" i="18"/>
  <c r="BT34" i="18"/>
  <c r="BU34" i="18" s="1"/>
  <c r="AL35" i="18"/>
  <c r="AM35" i="18"/>
  <c r="AO35" i="18"/>
  <c r="AP35" i="18"/>
  <c r="AR35" i="18"/>
  <c r="AS35" i="18"/>
  <c r="AU35" i="18"/>
  <c r="AV35" i="18"/>
  <c r="AX35" i="18"/>
  <c r="AY35" i="18"/>
  <c r="BA35" i="18"/>
  <c r="BB35" i="18"/>
  <c r="BD35" i="18"/>
  <c r="BE35" i="18"/>
  <c r="BG35" i="18"/>
  <c r="BH35" i="18"/>
  <c r="BJ35" i="18"/>
  <c r="BK35" i="18"/>
  <c r="BM35" i="18"/>
  <c r="BN35" i="18"/>
  <c r="BP35" i="18"/>
  <c r="BQ35" i="18"/>
  <c r="BS35" i="18"/>
  <c r="BT35" i="18"/>
  <c r="BU35" i="18" s="1"/>
  <c r="AL36" i="18"/>
  <c r="AM36" i="18"/>
  <c r="AO36" i="18"/>
  <c r="AP36" i="18"/>
  <c r="AR36" i="18"/>
  <c r="AS36" i="18"/>
  <c r="AU36" i="18"/>
  <c r="AV36" i="18"/>
  <c r="AX36" i="18"/>
  <c r="AY36" i="18"/>
  <c r="BA36" i="18"/>
  <c r="BB36" i="18"/>
  <c r="BD36" i="18"/>
  <c r="BE36" i="18"/>
  <c r="BG36" i="18"/>
  <c r="BH36" i="18"/>
  <c r="BJ36" i="18"/>
  <c r="BK36" i="18"/>
  <c r="BM36" i="18"/>
  <c r="BN36" i="18"/>
  <c r="BP36" i="18"/>
  <c r="BQ36" i="18"/>
  <c r="BS36" i="18"/>
  <c r="BT36" i="18"/>
  <c r="BU36" i="18" s="1"/>
  <c r="AL37" i="18"/>
  <c r="AM37" i="18"/>
  <c r="AO37" i="18"/>
  <c r="AP37" i="18"/>
  <c r="AR37" i="18"/>
  <c r="AS37" i="18"/>
  <c r="AU37" i="18"/>
  <c r="AV37" i="18"/>
  <c r="AX37" i="18"/>
  <c r="AY37" i="18"/>
  <c r="BA37" i="18"/>
  <c r="BB37" i="18"/>
  <c r="BD37" i="18"/>
  <c r="BE37" i="18"/>
  <c r="BG37" i="18"/>
  <c r="BH37" i="18"/>
  <c r="BJ37" i="18"/>
  <c r="BK37" i="18"/>
  <c r="BM37" i="18"/>
  <c r="BN37" i="18"/>
  <c r="BP37" i="18"/>
  <c r="BQ37" i="18"/>
  <c r="BS37" i="18"/>
  <c r="BT37" i="18"/>
  <c r="BU37" i="18" s="1"/>
  <c r="AL38" i="18"/>
  <c r="AM38" i="18"/>
  <c r="AO38" i="18"/>
  <c r="AP38" i="18"/>
  <c r="AR38" i="18"/>
  <c r="AS38" i="18"/>
  <c r="AU38" i="18"/>
  <c r="AV38" i="18"/>
  <c r="AX38" i="18"/>
  <c r="AY38" i="18"/>
  <c r="BA38" i="18"/>
  <c r="BB38" i="18"/>
  <c r="BD38" i="18"/>
  <c r="BE38" i="18"/>
  <c r="BG38" i="18"/>
  <c r="BH38" i="18"/>
  <c r="BJ38" i="18"/>
  <c r="BK38" i="18"/>
  <c r="BM38" i="18"/>
  <c r="BN38" i="18"/>
  <c r="BP38" i="18"/>
  <c r="BQ38" i="18"/>
  <c r="BS38" i="18"/>
  <c r="BT38" i="18"/>
  <c r="BU38" i="18" s="1"/>
  <c r="AL39" i="18"/>
  <c r="AM39" i="18"/>
  <c r="AO39" i="18"/>
  <c r="AP39" i="18"/>
  <c r="AR39" i="18"/>
  <c r="AS39" i="18"/>
  <c r="AU39" i="18"/>
  <c r="AV39" i="18"/>
  <c r="AX39" i="18"/>
  <c r="AY39" i="18"/>
  <c r="BA39" i="18"/>
  <c r="BB39" i="18"/>
  <c r="BD39" i="18"/>
  <c r="BE39" i="18"/>
  <c r="BG39" i="18"/>
  <c r="BH39" i="18"/>
  <c r="BJ39" i="18"/>
  <c r="BK39" i="18"/>
  <c r="BM39" i="18"/>
  <c r="BN39" i="18"/>
  <c r="BP39" i="18"/>
  <c r="BQ39" i="18"/>
  <c r="BS39" i="18"/>
  <c r="BT39" i="18"/>
  <c r="BU39" i="18" s="1"/>
  <c r="AL40" i="18"/>
  <c r="AM40" i="18"/>
  <c r="AO40" i="18"/>
  <c r="AP40" i="18"/>
  <c r="AR40" i="18"/>
  <c r="AS40" i="18"/>
  <c r="AU40" i="18"/>
  <c r="AV40" i="18"/>
  <c r="AX40" i="18"/>
  <c r="AY40" i="18"/>
  <c r="BA40" i="18"/>
  <c r="BB40" i="18"/>
  <c r="BD40" i="18"/>
  <c r="BE40" i="18"/>
  <c r="BG40" i="18"/>
  <c r="BH40" i="18"/>
  <c r="BJ40" i="18"/>
  <c r="BK40" i="18"/>
  <c r="BM40" i="18"/>
  <c r="BN40" i="18"/>
  <c r="BP40" i="18"/>
  <c r="BQ40" i="18"/>
  <c r="BS40" i="18"/>
  <c r="BT40" i="18"/>
  <c r="BU40" i="18" s="1"/>
  <c r="AL41" i="18"/>
  <c r="AM41" i="18"/>
  <c r="AO41" i="18"/>
  <c r="AP41" i="18"/>
  <c r="AR41" i="18"/>
  <c r="AS41" i="18"/>
  <c r="AU41" i="18"/>
  <c r="AV41" i="18"/>
  <c r="AX41" i="18"/>
  <c r="AY41" i="18"/>
  <c r="BA41" i="18"/>
  <c r="BB41" i="18"/>
  <c r="BD41" i="18"/>
  <c r="BE41" i="18"/>
  <c r="BG41" i="18"/>
  <c r="BH41" i="18"/>
  <c r="BJ41" i="18"/>
  <c r="BK41" i="18"/>
  <c r="BM41" i="18"/>
  <c r="BN41" i="18"/>
  <c r="BP41" i="18"/>
  <c r="BQ41" i="18"/>
  <c r="BS41" i="18"/>
  <c r="BT41" i="18"/>
  <c r="BU41" i="18" s="1"/>
  <c r="AO11" i="18"/>
  <c r="AP11" i="18"/>
  <c r="AR11" i="18"/>
  <c r="AS11" i="18"/>
  <c r="AU11" i="18"/>
  <c r="AV11" i="18"/>
  <c r="AX11" i="18"/>
  <c r="AY11" i="18"/>
  <c r="BA11" i="18"/>
  <c r="BB11" i="18"/>
  <c r="BD11" i="18"/>
  <c r="BE11" i="18"/>
  <c r="BG11" i="18"/>
  <c r="BH11" i="18"/>
  <c r="BJ11" i="18"/>
  <c r="BK11" i="18"/>
  <c r="BM11" i="18"/>
  <c r="BN11" i="18"/>
  <c r="BP11" i="18"/>
  <c r="BQ11" i="18"/>
  <c r="BS11" i="18"/>
  <c r="BT11" i="18"/>
  <c r="AM11" i="18"/>
  <c r="AL11" i="18"/>
  <c r="I11" i="6"/>
  <c r="I12" i="6"/>
  <c r="I13" i="6"/>
  <c r="I14" i="6"/>
  <c r="I15" i="6"/>
  <c r="I16" i="6"/>
  <c r="I17" i="6"/>
  <c r="I18" i="6"/>
  <c r="I19" i="6"/>
  <c r="I20" i="6"/>
  <c r="I21" i="6"/>
  <c r="I22" i="6"/>
  <c r="I23" i="6"/>
  <c r="I24" i="6"/>
  <c r="I25" i="6"/>
  <c r="I10" i="6"/>
  <c r="BM31" i="58" l="1"/>
  <c r="BM31" i="60"/>
  <c r="BM31" i="59"/>
  <c r="BM44" i="58"/>
  <c r="BM44" i="59"/>
  <c r="BM44" i="60"/>
  <c r="AZ41" i="58"/>
  <c r="AZ41" i="59"/>
  <c r="AX41" i="59" s="1"/>
  <c r="BM41" i="58"/>
  <c r="BM41" i="59"/>
  <c r="BJ26" i="58"/>
  <c r="BH26" i="58" s="1"/>
  <c r="BJ26" i="59"/>
  <c r="BH26" i="59" s="1"/>
  <c r="BJ26" i="60"/>
  <c r="BH26" i="60" s="1"/>
  <c r="BM46" i="58"/>
  <c r="BM46" i="59"/>
  <c r="BM46" i="60"/>
  <c r="BJ35" i="58"/>
  <c r="BJ35" i="59"/>
  <c r="BM43" i="58"/>
  <c r="BM43" i="59"/>
  <c r="BM43" i="60"/>
  <c r="BM47" i="58"/>
  <c r="BM47" i="59"/>
  <c r="BM47" i="60"/>
  <c r="BM24" i="58"/>
  <c r="BM24" i="59"/>
  <c r="BM24" i="60"/>
  <c r="BJ32" i="58"/>
  <c r="BH32" i="58" s="1"/>
  <c r="BJ32" i="60"/>
  <c r="BH32" i="60" s="1"/>
  <c r="BJ32" i="59"/>
  <c r="BH32" i="59" s="1"/>
  <c r="BM40" i="58"/>
  <c r="BM40" i="59"/>
  <c r="BM42" i="58"/>
  <c r="BM42" i="60"/>
  <c r="BM42" i="59"/>
  <c r="AZ39" i="58"/>
  <c r="AZ39" i="59"/>
  <c r="AX39" i="59" s="1"/>
  <c r="BJ29" i="58"/>
  <c r="BH29" i="58" s="1"/>
  <c r="BJ29" i="59"/>
  <c r="BH29" i="59" s="1"/>
  <c r="BJ29" i="60"/>
  <c r="BH29" i="60" s="1"/>
  <c r="BM37" i="58"/>
  <c r="BM37" i="59"/>
  <c r="BJ45" i="58"/>
  <c r="BJ45" i="59"/>
  <c r="BJ45" i="60"/>
  <c r="AZ30" i="58"/>
  <c r="AX30" i="58" s="1"/>
  <c r="AZ30" i="60"/>
  <c r="AX30" i="60" s="1"/>
  <c r="AZ30" i="59"/>
  <c r="AX30" i="59" s="1"/>
  <c r="AZ38" i="58"/>
  <c r="AZ38" i="59"/>
  <c r="AX38" i="59" s="1"/>
  <c r="AZ46" i="58"/>
  <c r="AZ46" i="59"/>
  <c r="AX46" i="59" s="1"/>
  <c r="AZ46" i="60"/>
  <c r="BM38" i="58"/>
  <c r="BM38" i="59"/>
  <c r="BJ46" i="58"/>
  <c r="BJ46" i="60"/>
  <c r="BJ46" i="59"/>
  <c r="AZ47" i="58"/>
  <c r="AZ47" i="59"/>
  <c r="AX47" i="59" s="1"/>
  <c r="AZ47" i="60"/>
  <c r="BM35" i="58"/>
  <c r="BM35" i="59"/>
  <c r="AZ40" i="58"/>
  <c r="AZ40" i="59"/>
  <c r="AX40" i="59" s="1"/>
  <c r="BJ36" i="58"/>
  <c r="BJ36" i="59"/>
  <c r="BJ33" i="58"/>
  <c r="BJ33" i="60"/>
  <c r="BJ33" i="59"/>
  <c r="D16" i="16"/>
  <c r="F12" i="16"/>
  <c r="F11" i="16"/>
  <c r="BM27" i="58"/>
  <c r="BM27" i="60"/>
  <c r="BM27" i="59"/>
  <c r="BJ31" i="58"/>
  <c r="BH31" i="58" s="1"/>
  <c r="BJ31" i="59"/>
  <c r="BH31" i="59" s="1"/>
  <c r="BJ31" i="60"/>
  <c r="BH31" i="60" s="1"/>
  <c r="BM39" i="58"/>
  <c r="BM39" i="59"/>
  <c r="BJ47" i="58"/>
  <c r="BJ47" i="59"/>
  <c r="BJ47" i="60"/>
  <c r="AZ28" i="58"/>
  <c r="AX28" i="58" s="1"/>
  <c r="AZ28" i="60"/>
  <c r="AX28" i="60" s="1"/>
  <c r="AZ28" i="59"/>
  <c r="AX28" i="59" s="1"/>
  <c r="AZ36" i="58"/>
  <c r="AZ36" i="59"/>
  <c r="AX36" i="59" s="1"/>
  <c r="AZ44" i="58"/>
  <c r="AZ44" i="59"/>
  <c r="AX44" i="59" s="1"/>
  <c r="AZ44" i="60"/>
  <c r="BJ28" i="58"/>
  <c r="BH28" i="58" s="1"/>
  <c r="BJ28" i="60"/>
  <c r="BH28" i="60" s="1"/>
  <c r="BJ28" i="59"/>
  <c r="BH28" i="59" s="1"/>
  <c r="BM36" i="58"/>
  <c r="BM36" i="59"/>
  <c r="BJ44" i="58"/>
  <c r="BJ44" i="60"/>
  <c r="BJ44" i="59"/>
  <c r="AZ29" i="58"/>
  <c r="AX29" i="58" s="1"/>
  <c r="AZ29" i="60"/>
  <c r="AX29" i="60" s="1"/>
  <c r="AZ29" i="59"/>
  <c r="AX29" i="59" s="1"/>
  <c r="AZ37" i="58"/>
  <c r="AZ37" i="59"/>
  <c r="AX37" i="59" s="1"/>
  <c r="AZ45" i="58"/>
  <c r="AZ45" i="60"/>
  <c r="AZ45" i="59"/>
  <c r="AX45" i="59" s="1"/>
  <c r="BM30" i="58"/>
  <c r="BM30" i="60"/>
  <c r="BM30" i="59"/>
  <c r="BJ42" i="58"/>
  <c r="BJ42" i="60"/>
  <c r="BJ42" i="59"/>
  <c r="BM33" i="58"/>
  <c r="BM33" i="60"/>
  <c r="BM33" i="59"/>
  <c r="BJ41" i="58"/>
  <c r="BJ41" i="59"/>
  <c r="BM34" i="58"/>
  <c r="BM34" i="60"/>
  <c r="BM34" i="59"/>
  <c r="BJ38" i="58"/>
  <c r="BJ38" i="59"/>
  <c r="BJ39" i="58"/>
  <c r="BJ39" i="59"/>
  <c r="AZ32" i="58"/>
  <c r="AX32" i="58" s="1"/>
  <c r="AZ32" i="60"/>
  <c r="AX32" i="60" s="1"/>
  <c r="AZ32" i="59"/>
  <c r="AX32" i="59" s="1"/>
  <c r="BM28" i="58"/>
  <c r="BM28" i="60"/>
  <c r="BM28" i="59"/>
  <c r="AZ33" i="58"/>
  <c r="AZ33" i="60"/>
  <c r="AZ33" i="59"/>
  <c r="AX33" i="59" s="1"/>
  <c r="BJ27" i="58"/>
  <c r="BH27" i="58" s="1"/>
  <c r="BJ27" i="59"/>
  <c r="BH27" i="59" s="1"/>
  <c r="BJ27" i="60"/>
  <c r="BH27" i="60" s="1"/>
  <c r="BJ43" i="58"/>
  <c r="BJ43" i="59"/>
  <c r="BJ43" i="60"/>
  <c r="BJ24" i="58"/>
  <c r="BH24" i="58" s="1"/>
  <c r="BJ24" i="60"/>
  <c r="BH24" i="60" s="1"/>
  <c r="BJ24" i="59"/>
  <c r="BH24" i="59" s="1"/>
  <c r="BM32" i="58"/>
  <c r="BM32" i="60"/>
  <c r="BM32" i="59"/>
  <c r="BJ40" i="58"/>
  <c r="BJ40" i="59"/>
  <c r="BJ30" i="58"/>
  <c r="BH30" i="58" s="1"/>
  <c r="BJ30" i="60"/>
  <c r="BH30" i="60" s="1"/>
  <c r="BJ30" i="59"/>
  <c r="BH30" i="59" s="1"/>
  <c r="AZ31" i="58"/>
  <c r="AX31" i="58" s="1"/>
  <c r="AZ31" i="60"/>
  <c r="AX31" i="60" s="1"/>
  <c r="AZ31" i="59"/>
  <c r="AX31" i="59" s="1"/>
  <c r="BM29" i="58"/>
  <c r="BM29" i="60"/>
  <c r="BM29" i="59"/>
  <c r="BJ37" i="58"/>
  <c r="BJ37" i="59"/>
  <c r="BM45" i="58"/>
  <c r="BM45" i="60"/>
  <c r="BM45" i="59"/>
  <c r="AZ34" i="58"/>
  <c r="AZ34" i="60"/>
  <c r="AZ34" i="59"/>
  <c r="AX34" i="59" s="1"/>
  <c r="AZ42" i="58"/>
  <c r="AZ42" i="60"/>
  <c r="AZ42" i="59"/>
  <c r="AX42" i="59" s="1"/>
  <c r="AZ43" i="58"/>
  <c r="AZ43" i="59"/>
  <c r="AX43" i="59" s="1"/>
  <c r="AZ43" i="60"/>
  <c r="BM26" i="58"/>
  <c r="BM26" i="60"/>
  <c r="BM26" i="59"/>
  <c r="BJ34" i="58"/>
  <c r="BJ34" i="59"/>
  <c r="BJ34" i="60"/>
  <c r="AZ35" i="58"/>
  <c r="AZ35" i="59"/>
  <c r="AX35" i="59" s="1"/>
  <c r="BO25" i="59"/>
  <c r="BO25" i="60"/>
  <c r="BE24" i="60"/>
  <c r="BE24" i="59"/>
  <c r="BO23" i="60"/>
  <c r="BO23" i="59"/>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F17" i="16"/>
  <c r="F20" i="16"/>
  <c r="F22" i="16"/>
  <c r="F25" i="16"/>
  <c r="F28" i="16"/>
  <c r="F31" i="16"/>
  <c r="F34" i="16"/>
  <c r="F37" i="16"/>
  <c r="F38" i="16"/>
  <c r="F41" i="16"/>
  <c r="F44" i="16"/>
  <c r="F47" i="16"/>
  <c r="F49" i="16"/>
  <c r="F52" i="16"/>
  <c r="F54"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F19" i="16"/>
  <c r="F23" i="16"/>
  <c r="F26" i="16"/>
  <c r="F29" i="16"/>
  <c r="F32" i="16"/>
  <c r="F35" i="16"/>
  <c r="F39" i="16"/>
  <c r="F42" i="16"/>
  <c r="F46" i="16"/>
  <c r="F50" i="16"/>
  <c r="F53" i="16"/>
  <c r="E17" i="16"/>
  <c r="E18" i="16"/>
  <c r="E19" i="16"/>
  <c r="E20" i="16"/>
  <c r="AB20" i="16" s="1"/>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F18" i="16"/>
  <c r="F21" i="16"/>
  <c r="F24" i="16"/>
  <c r="F27" i="16"/>
  <c r="F30" i="16"/>
  <c r="F33" i="16"/>
  <c r="F36" i="16"/>
  <c r="F40" i="16"/>
  <c r="F43" i="16"/>
  <c r="F45" i="16"/>
  <c r="F48" i="16"/>
  <c r="F51" i="16"/>
  <c r="F55" i="16"/>
  <c r="AZ36" i="11"/>
  <c r="AX36" i="11" s="1"/>
  <c r="AB17" i="16"/>
  <c r="AB21" i="16"/>
  <c r="AB23" i="16"/>
  <c r="BU31" i="18"/>
  <c r="BU30" i="18"/>
  <c r="BU29" i="18"/>
  <c r="BU28" i="18"/>
  <c r="BU12" i="18"/>
  <c r="BU27" i="18"/>
  <c r="BU26" i="18"/>
  <c r="BU25" i="18"/>
  <c r="BU24" i="18"/>
  <c r="BU23" i="18"/>
  <c r="BU22" i="18"/>
  <c r="BU21" i="18"/>
  <c r="X16" i="58"/>
  <c r="X16" i="11"/>
  <c r="AH16" i="58"/>
  <c r="AH16" i="11"/>
  <c r="N16" i="58"/>
  <c r="N16" i="11"/>
  <c r="S16" i="58"/>
  <c r="S16" i="11"/>
  <c r="AC16" i="58"/>
  <c r="AC16" i="11"/>
  <c r="BU11" i="18"/>
  <c r="F16" i="16"/>
  <c r="U16" i="16" s="1"/>
  <c r="E16" i="16"/>
  <c r="AB16" i="16" s="1"/>
  <c r="AB19" i="16"/>
  <c r="C16" i="16"/>
  <c r="BJ37" i="11"/>
  <c r="BJ34" i="11"/>
  <c r="AZ39" i="11"/>
  <c r="AX39" i="11" s="1"/>
  <c r="BJ29" i="11"/>
  <c r="BH29" i="11" s="1"/>
  <c r="BJ45" i="11"/>
  <c r="BJ30" i="11"/>
  <c r="BH30" i="11" s="1"/>
  <c r="BJ26" i="11"/>
  <c r="BH26" i="11" s="1"/>
  <c r="BJ47" i="11"/>
  <c r="BJ44" i="11"/>
  <c r="AZ42" i="11"/>
  <c r="AX42" i="11" s="1"/>
  <c r="AZ40" i="11"/>
  <c r="AX40" i="11" s="1"/>
  <c r="AZ31" i="11"/>
  <c r="AX31" i="11" s="1"/>
  <c r="AZ45" i="11"/>
  <c r="AX45" i="11" s="1"/>
  <c r="BJ40" i="11"/>
  <c r="AZ37" i="11"/>
  <c r="AX37" i="11" s="1"/>
  <c r="BJ42" i="11"/>
  <c r="AZ29" i="11"/>
  <c r="AX29" i="11" s="1"/>
  <c r="BJ33" i="11"/>
  <c r="AZ34" i="11"/>
  <c r="AX34" i="11" s="1"/>
  <c r="BJ39" i="11"/>
  <c r="AZ32" i="11"/>
  <c r="AX32" i="11" s="1"/>
  <c r="BJ36" i="11"/>
  <c r="BJ43" i="11"/>
  <c r="BJ24" i="11"/>
  <c r="BH24" i="11" s="1"/>
  <c r="AZ47" i="11"/>
  <c r="AX47" i="11" s="1"/>
  <c r="BJ31" i="11"/>
  <c r="BH31" i="11" s="1"/>
  <c r="AZ28" i="11"/>
  <c r="AX28" i="11" s="1"/>
  <c r="AZ44" i="11"/>
  <c r="AX44" i="11" s="1"/>
  <c r="BJ38" i="11"/>
  <c r="BJ28" i="11"/>
  <c r="BH28" i="11" s="1"/>
  <c r="BJ27" i="11"/>
  <c r="BH27" i="11" s="1"/>
  <c r="BJ46" i="11"/>
  <c r="BO21" i="11"/>
  <c r="BO21" i="58"/>
  <c r="BO20" i="11"/>
  <c r="BO20" i="58"/>
  <c r="AZ30" i="11"/>
  <c r="AX30" i="11" s="1"/>
  <c r="AZ46" i="11"/>
  <c r="AX46" i="11" s="1"/>
  <c r="AZ33" i="11"/>
  <c r="AX33" i="11" s="1"/>
  <c r="BJ35" i="11"/>
  <c r="AZ41" i="11"/>
  <c r="AX41" i="11" s="1"/>
  <c r="BJ41" i="11"/>
  <c r="BJ32" i="11"/>
  <c r="BH32" i="11" s="1"/>
  <c r="BO22" i="11"/>
  <c r="BO22" i="58"/>
  <c r="AZ38" i="11"/>
  <c r="AX38" i="11" s="1"/>
  <c r="BE22" i="11"/>
  <c r="BE22" i="58"/>
  <c r="BO27" i="58"/>
  <c r="BO27" i="11"/>
  <c r="BO31" i="58"/>
  <c r="BO31" i="11"/>
  <c r="BE28" i="58"/>
  <c r="BE28" i="11"/>
  <c r="BO28" i="58"/>
  <c r="BO28" i="11"/>
  <c r="BE27" i="58"/>
  <c r="BE27" i="11"/>
  <c r="BO24" i="58"/>
  <c r="BO24" i="11"/>
  <c r="BE29" i="58"/>
  <c r="BE29" i="11"/>
  <c r="BO30" i="58"/>
  <c r="BO30" i="11"/>
  <c r="BE26" i="58"/>
  <c r="BE26" i="11"/>
  <c r="BO26" i="58"/>
  <c r="BO26" i="11"/>
  <c r="BE32" i="58"/>
  <c r="BE32" i="11"/>
  <c r="BE31" i="58"/>
  <c r="BE31" i="11"/>
  <c r="BO29" i="58"/>
  <c r="BO29" i="11"/>
  <c r="BO32" i="58"/>
  <c r="BO32" i="11"/>
  <c r="BE25" i="58"/>
  <c r="BE25" i="11"/>
  <c r="BO25" i="58"/>
  <c r="BO25" i="11"/>
  <c r="BE30" i="58"/>
  <c r="BE30" i="11"/>
  <c r="BE18" i="11"/>
  <c r="BE19" i="11"/>
  <c r="BE19" i="58"/>
  <c r="BO23" i="58"/>
  <c r="BO23" i="11"/>
  <c r="BE24" i="58"/>
  <c r="BE24" i="11"/>
  <c r="BE23" i="58"/>
  <c r="BE23" i="11"/>
  <c r="BE21" i="58"/>
  <c r="BE21" i="11"/>
  <c r="BE20" i="11"/>
  <c r="BE20" i="58"/>
  <c r="BO19" i="11"/>
  <c r="BO19" i="58"/>
  <c r="B16" i="16"/>
  <c r="AB18" i="16"/>
  <c r="G35" i="5"/>
  <c r="B19" i="5"/>
  <c r="B20" i="5" s="1"/>
  <c r="B21" i="5" s="1"/>
  <c r="B22" i="5" s="1"/>
  <c r="B23" i="5" s="1"/>
  <c r="BO18" i="17"/>
  <c r="BO28" i="17"/>
  <c r="BO38" i="17"/>
  <c r="Q3" i="18"/>
  <c r="B61" i="17" s="1"/>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B44"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B43"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B42"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B41"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B40"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B39"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B37"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B36"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B35"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B34"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B33"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B32"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B31"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B30"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B29"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B27"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B26"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B25"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B24"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B23"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B22"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B21"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B20"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B19"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B17"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B16"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B15"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B14"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B13"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B12"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D41" i="18"/>
  <c r="AA44" i="17" s="1"/>
  <c r="D40" i="18"/>
  <c r="AA43" i="17" s="1"/>
  <c r="D39" i="18"/>
  <c r="AA42" i="17" s="1"/>
  <c r="D38" i="18"/>
  <c r="AA41" i="17" s="1"/>
  <c r="D37" i="18"/>
  <c r="AA40" i="17" s="1"/>
  <c r="D36" i="18"/>
  <c r="AA39" i="17" s="1"/>
  <c r="D35" i="18"/>
  <c r="AA37" i="17" s="1"/>
  <c r="D34" i="18"/>
  <c r="AA36" i="17" s="1"/>
  <c r="D33" i="18"/>
  <c r="AA35" i="17" s="1"/>
  <c r="D32" i="18"/>
  <c r="AA34" i="17" s="1"/>
  <c r="D31" i="18"/>
  <c r="AA33" i="17" s="1"/>
  <c r="D30" i="18"/>
  <c r="AA32" i="17" s="1"/>
  <c r="D29" i="18"/>
  <c r="AA31" i="17" s="1"/>
  <c r="D28" i="18"/>
  <c r="AA30" i="17" s="1"/>
  <c r="D27" i="18"/>
  <c r="AA29" i="17" s="1"/>
  <c r="D26" i="18"/>
  <c r="AA27" i="17" s="1"/>
  <c r="D25" i="18"/>
  <c r="AA26" i="17" s="1"/>
  <c r="D24" i="18"/>
  <c r="AA25" i="17" s="1"/>
  <c r="D23" i="18"/>
  <c r="AA24" i="17" s="1"/>
  <c r="D22" i="18"/>
  <c r="AA23" i="17" s="1"/>
  <c r="D21" i="18"/>
  <c r="AA22" i="17" s="1"/>
  <c r="D20" i="18"/>
  <c r="AA21" i="17" s="1"/>
  <c r="D19" i="18"/>
  <c r="AA20" i="17" s="1"/>
  <c r="D18" i="18"/>
  <c r="AA19" i="17" s="1"/>
  <c r="D17" i="18"/>
  <c r="AA17" i="17" s="1"/>
  <c r="D16" i="18"/>
  <c r="AA16" i="17" s="1"/>
  <c r="D15" i="18"/>
  <c r="AA15" i="17" s="1"/>
  <c r="D14" i="18"/>
  <c r="AA14" i="17" s="1"/>
  <c r="D13" i="18"/>
  <c r="AA13" i="17" s="1"/>
  <c r="D11" i="18"/>
  <c r="A8" i="17"/>
  <c r="A7" i="17"/>
  <c r="BI5" i="17"/>
  <c r="BI4" i="17"/>
  <c r="BM20" i="58" l="1"/>
  <c r="BM20" i="60"/>
  <c r="BM20" i="59"/>
  <c r="BD18" i="60"/>
  <c r="BD18" i="59"/>
  <c r="BM22" i="58"/>
  <c r="BM22" i="60"/>
  <c r="BM22" i="59"/>
  <c r="BM21" i="58"/>
  <c r="BM21" i="60"/>
  <c r="BM21" i="59"/>
  <c r="BM19" i="58"/>
  <c r="BM19" i="59"/>
  <c r="BM19" i="60"/>
  <c r="F12" i="11"/>
  <c r="F12" i="60"/>
  <c r="F12" i="59"/>
  <c r="F12" i="58"/>
  <c r="BM18" i="59"/>
  <c r="BM18" i="60"/>
  <c r="F11" i="60"/>
  <c r="F11" i="58"/>
  <c r="F11" i="11"/>
  <c r="F11" i="59"/>
  <c r="BM25" i="58"/>
  <c r="BM25" i="60"/>
  <c r="BM25" i="59"/>
  <c r="BM23" i="58"/>
  <c r="BM23" i="60"/>
  <c r="BM23" i="59"/>
  <c r="V9" i="18"/>
  <c r="S15" i="58" s="1"/>
  <c r="B54" i="17"/>
  <c r="K9" i="17"/>
  <c r="S18" i="17"/>
  <c r="B59" i="17"/>
  <c r="J9" i="18"/>
  <c r="S15" i="11" s="1"/>
  <c r="K38" i="17"/>
  <c r="BU42" i="18"/>
  <c r="BS45" i="18" s="1"/>
  <c r="S9" i="17"/>
  <c r="L9" i="18"/>
  <c r="X15" i="11" s="1"/>
  <c r="C28" i="17"/>
  <c r="B60" i="17"/>
  <c r="R9" i="18"/>
  <c r="I15" i="58" s="1"/>
  <c r="C9" i="17"/>
  <c r="BI10" i="17"/>
  <c r="BI13" i="17" s="1"/>
  <c r="S28" i="17"/>
  <c r="B51" i="17"/>
  <c r="B56" i="17"/>
  <c r="Z9" i="18"/>
  <c r="AC15" i="58" s="1"/>
  <c r="B50" i="17"/>
  <c r="B55" i="17"/>
  <c r="H9" i="18"/>
  <c r="N15" i="11" s="1"/>
  <c r="T9" i="18"/>
  <c r="N15" i="58" s="1"/>
  <c r="B7" i="17"/>
  <c r="K18" i="17"/>
  <c r="C38" i="17"/>
  <c r="B52" i="17"/>
  <c r="B58" i="17"/>
  <c r="Q16" i="16"/>
  <c r="Y16" i="16"/>
  <c r="BM18" i="58"/>
  <c r="BM18" i="11"/>
  <c r="B17" i="16"/>
  <c r="Y17" i="16" s="1"/>
  <c r="R16" i="16"/>
  <c r="BD18" i="58"/>
  <c r="A9" i="17"/>
  <c r="A14" i="17" s="1"/>
  <c r="F9" i="18"/>
  <c r="I15" i="11" s="1"/>
  <c r="N9" i="18"/>
  <c r="AC15" i="11" s="1"/>
  <c r="X9" i="18"/>
  <c r="X15" i="58" s="1"/>
  <c r="BI8" i="17"/>
  <c r="C18" i="17"/>
  <c r="K28" i="17"/>
  <c r="S38" i="17"/>
  <c r="B53" i="17"/>
  <c r="B57" i="17"/>
  <c r="U19" i="16"/>
  <c r="AC19" i="16"/>
  <c r="AA16" i="16"/>
  <c r="S16" i="16"/>
  <c r="U21" i="16"/>
  <c r="AC21" i="16"/>
  <c r="AC17" i="16"/>
  <c r="U17" i="16"/>
  <c r="R20" i="16"/>
  <c r="Z20" i="16"/>
  <c r="Z18" i="16"/>
  <c r="R18" i="16"/>
  <c r="T16" i="16"/>
  <c r="S21" i="16"/>
  <c r="AA21" i="16"/>
  <c r="S19" i="16"/>
  <c r="AA19" i="16"/>
  <c r="T21" i="16"/>
  <c r="T19" i="16"/>
  <c r="Z17" i="16"/>
  <c r="R17" i="16"/>
  <c r="T17" i="16"/>
  <c r="U20" i="16"/>
  <c r="AC20" i="16"/>
  <c r="AC18" i="16"/>
  <c r="U18" i="16"/>
  <c r="R21" i="16"/>
  <c r="Z21" i="16"/>
  <c r="R19" i="16"/>
  <c r="Z19" i="16"/>
  <c r="AA17" i="16"/>
  <c r="S17" i="16"/>
  <c r="AC16" i="16"/>
  <c r="AA18" i="16"/>
  <c r="S18" i="16"/>
  <c r="T20" i="16"/>
  <c r="T18" i="16"/>
  <c r="S20" i="16"/>
  <c r="AA20" i="16"/>
  <c r="S55" i="16"/>
  <c r="AA55" i="16"/>
  <c r="AA45" i="16"/>
  <c r="S45" i="16"/>
  <c r="AA39" i="16"/>
  <c r="S39" i="16"/>
  <c r="AA33" i="16"/>
  <c r="S33" i="16"/>
  <c r="T53" i="16"/>
  <c r="T47" i="16"/>
  <c r="AC54" i="16"/>
  <c r="U54" i="16"/>
  <c r="AC52" i="16"/>
  <c r="U52" i="16"/>
  <c r="AC50" i="16"/>
  <c r="U50" i="16"/>
  <c r="AC48" i="16"/>
  <c r="U48" i="16"/>
  <c r="AC46" i="16"/>
  <c r="U46" i="16"/>
  <c r="AC44" i="16"/>
  <c r="U44" i="16"/>
  <c r="AC42" i="16"/>
  <c r="U42" i="16"/>
  <c r="AC40" i="16"/>
  <c r="U40" i="16"/>
  <c r="AC38" i="16"/>
  <c r="U38" i="16"/>
  <c r="AC36" i="16"/>
  <c r="U36" i="16"/>
  <c r="AC34" i="16"/>
  <c r="U34" i="16"/>
  <c r="AC32" i="16"/>
  <c r="U32" i="16"/>
  <c r="AC30" i="16"/>
  <c r="U30" i="16"/>
  <c r="AC28" i="16"/>
  <c r="U28" i="16"/>
  <c r="AC26" i="16"/>
  <c r="U26" i="16"/>
  <c r="AC24" i="16"/>
  <c r="U24" i="16"/>
  <c r="AC22" i="16"/>
  <c r="U22" i="16"/>
  <c r="R55" i="16"/>
  <c r="Z55" i="16"/>
  <c r="Z53" i="16"/>
  <c r="R53" i="16"/>
  <c r="R51" i="16"/>
  <c r="Z51" i="16"/>
  <c r="Z49" i="16"/>
  <c r="R49" i="16"/>
  <c r="R47" i="16"/>
  <c r="Z47" i="16"/>
  <c r="R45" i="16"/>
  <c r="Z45" i="16"/>
  <c r="R43" i="16"/>
  <c r="Z43" i="16"/>
  <c r="Z41" i="16"/>
  <c r="R41" i="16"/>
  <c r="R39" i="16"/>
  <c r="Z39" i="16"/>
  <c r="Z37" i="16"/>
  <c r="R37" i="16"/>
  <c r="R35" i="16"/>
  <c r="Z35" i="16"/>
  <c r="R33" i="16"/>
  <c r="Z33" i="16"/>
  <c r="R31" i="16"/>
  <c r="Z31" i="16"/>
  <c r="Z29" i="16"/>
  <c r="R29" i="16"/>
  <c r="R27" i="16"/>
  <c r="Z27" i="16"/>
  <c r="Z25" i="16"/>
  <c r="R25" i="16"/>
  <c r="R23" i="16"/>
  <c r="Z23" i="16"/>
  <c r="Z16" i="16"/>
  <c r="S51" i="16"/>
  <c r="AA51" i="16"/>
  <c r="AA47" i="16"/>
  <c r="S47" i="16"/>
  <c r="AA43" i="16"/>
  <c r="S43" i="16"/>
  <c r="S37" i="16"/>
  <c r="AA37" i="16"/>
  <c r="AA31" i="16"/>
  <c r="S31" i="16"/>
  <c r="AA27" i="16"/>
  <c r="S27" i="16"/>
  <c r="S23" i="16"/>
  <c r="AA23" i="16"/>
  <c r="T55" i="16"/>
  <c r="T51" i="16"/>
  <c r="T45" i="16"/>
  <c r="T41" i="16"/>
  <c r="T37" i="16"/>
  <c r="T33" i="16"/>
  <c r="T27" i="16"/>
  <c r="T23" i="16"/>
  <c r="AA54" i="16"/>
  <c r="S54" i="16"/>
  <c r="AA52" i="16"/>
  <c r="S52" i="16"/>
  <c r="AA50" i="16"/>
  <c r="S50" i="16"/>
  <c r="AA48" i="16"/>
  <c r="S48" i="16"/>
  <c r="AA46" i="16"/>
  <c r="S46" i="16"/>
  <c r="AA44" i="16"/>
  <c r="S44" i="16"/>
  <c r="S42" i="16"/>
  <c r="AA42" i="16"/>
  <c r="S40" i="16"/>
  <c r="AA40" i="16"/>
  <c r="AA38" i="16"/>
  <c r="S38" i="16"/>
  <c r="AA36" i="16"/>
  <c r="S36" i="16"/>
  <c r="AA34" i="16"/>
  <c r="S34" i="16"/>
  <c r="AA32" i="16"/>
  <c r="S32" i="16"/>
  <c r="AA30" i="16"/>
  <c r="S30" i="16"/>
  <c r="AA28" i="16"/>
  <c r="S28" i="16"/>
  <c r="AA26" i="16"/>
  <c r="S26" i="16"/>
  <c r="AA24" i="16"/>
  <c r="S24" i="16"/>
  <c r="AA22" i="16"/>
  <c r="S22" i="16"/>
  <c r="T54" i="16"/>
  <c r="T52" i="16"/>
  <c r="T50" i="16"/>
  <c r="T48" i="16"/>
  <c r="T46" i="16"/>
  <c r="T44" i="16"/>
  <c r="T42" i="16"/>
  <c r="T40" i="16"/>
  <c r="T38" i="16"/>
  <c r="T36" i="16"/>
  <c r="T34" i="16"/>
  <c r="T32" i="16"/>
  <c r="T30" i="16"/>
  <c r="T28" i="16"/>
  <c r="T26" i="16"/>
  <c r="T24" i="16"/>
  <c r="T22" i="16"/>
  <c r="BM20" i="11"/>
  <c r="AA53" i="16"/>
  <c r="S53" i="16"/>
  <c r="S49" i="16"/>
  <c r="AA49" i="16"/>
  <c r="S41" i="16"/>
  <c r="AA41" i="16"/>
  <c r="AA35" i="16"/>
  <c r="S35" i="16"/>
  <c r="S29" i="16"/>
  <c r="AA29" i="16"/>
  <c r="S25" i="16"/>
  <c r="AA25" i="16"/>
  <c r="T49" i="16"/>
  <c r="T43" i="16"/>
  <c r="T39" i="16"/>
  <c r="T35" i="16"/>
  <c r="T31" i="16"/>
  <c r="T29" i="16"/>
  <c r="T25" i="16"/>
  <c r="U55" i="16"/>
  <c r="AC55" i="16"/>
  <c r="AC53" i="16"/>
  <c r="U53" i="16"/>
  <c r="AC51" i="16"/>
  <c r="U51" i="16"/>
  <c r="AC49" i="16"/>
  <c r="U49" i="16"/>
  <c r="AC47" i="16"/>
  <c r="U47" i="16"/>
  <c r="AC45" i="16"/>
  <c r="U45" i="16"/>
  <c r="AC43" i="16"/>
  <c r="U43" i="16"/>
  <c r="AC41" i="16"/>
  <c r="U41" i="16"/>
  <c r="AC39" i="16"/>
  <c r="U39" i="16"/>
  <c r="AC37" i="16"/>
  <c r="U37" i="16"/>
  <c r="U35" i="16"/>
  <c r="AC35" i="16"/>
  <c r="AC33" i="16"/>
  <c r="U33" i="16"/>
  <c r="AC31" i="16"/>
  <c r="U31" i="16"/>
  <c r="U29" i="16"/>
  <c r="AC29" i="16"/>
  <c r="U27" i="16"/>
  <c r="AC27" i="16"/>
  <c r="AC25" i="16"/>
  <c r="U25" i="16"/>
  <c r="AC23" i="16"/>
  <c r="U23" i="16"/>
  <c r="Z54" i="16"/>
  <c r="R54" i="16"/>
  <c r="Z52" i="16"/>
  <c r="R52" i="16"/>
  <c r="Z50" i="16"/>
  <c r="R50" i="16"/>
  <c r="Z48" i="16"/>
  <c r="R48" i="16"/>
  <c r="Z46" i="16"/>
  <c r="R46" i="16"/>
  <c r="Z44" i="16"/>
  <c r="R44" i="16"/>
  <c r="Z42" i="16"/>
  <c r="R42" i="16"/>
  <c r="Z40" i="16"/>
  <c r="R40" i="16"/>
  <c r="Z38" i="16"/>
  <c r="R38" i="16"/>
  <c r="Z36" i="16"/>
  <c r="R36" i="16"/>
  <c r="Z34" i="16"/>
  <c r="R34" i="16"/>
  <c r="Z32" i="16"/>
  <c r="R32" i="16"/>
  <c r="Z30" i="16"/>
  <c r="R30" i="16"/>
  <c r="Z28" i="16"/>
  <c r="R28" i="16"/>
  <c r="Z26" i="16"/>
  <c r="R26" i="16"/>
  <c r="Z24" i="16"/>
  <c r="R24" i="16"/>
  <c r="Z22" i="16"/>
  <c r="R22" i="16"/>
  <c r="BO11" i="17"/>
  <c r="BO13" i="17"/>
  <c r="BO26" i="17"/>
  <c r="BO29" i="17"/>
  <c r="BO37" i="17"/>
  <c r="BO40" i="17"/>
  <c r="BO42" i="17"/>
  <c r="BO44" i="17"/>
  <c r="BO45" i="17"/>
  <c r="BO22" i="17"/>
  <c r="AL43" i="18"/>
  <c r="G18" i="5" s="1"/>
  <c r="BO14" i="17"/>
  <c r="BO25" i="17"/>
  <c r="BO27" i="17"/>
  <c r="BO30" i="17"/>
  <c r="BO34" i="17"/>
  <c r="BO39" i="17"/>
  <c r="BO41" i="17"/>
  <c r="BO15" i="17"/>
  <c r="BO16" i="17"/>
  <c r="BO12" i="17"/>
  <c r="BO17" i="17"/>
  <c r="BO19" i="17"/>
  <c r="BO20" i="17"/>
  <c r="BO21" i="17"/>
  <c r="BO23" i="17"/>
  <c r="BO24" i="17"/>
  <c r="BO31" i="17"/>
  <c r="BO32" i="17"/>
  <c r="BO33" i="17"/>
  <c r="BO35" i="17"/>
  <c r="BO36" i="17"/>
  <c r="BO43" i="17"/>
  <c r="AM3" i="18"/>
  <c r="AL3" i="18"/>
  <c r="P9" i="18"/>
  <c r="AH15" i="11" s="1"/>
  <c r="AB9" i="18"/>
  <c r="AH15" i="58" s="1"/>
  <c r="BA30" i="58" l="1"/>
  <c r="BA30" i="60"/>
  <c r="BA30" i="59"/>
  <c r="BA38" i="58"/>
  <c r="BA38" i="59"/>
  <c r="BA46" i="58"/>
  <c r="BA46" i="60"/>
  <c r="BA46" i="59"/>
  <c r="BN29" i="58"/>
  <c r="BN29" i="59"/>
  <c r="BN29" i="60"/>
  <c r="BD41" i="58"/>
  <c r="BF41" i="60"/>
  <c r="BD41" i="59"/>
  <c r="BC33" i="58"/>
  <c r="BC33" i="59"/>
  <c r="BC33" i="60"/>
  <c r="BB31" i="58"/>
  <c r="BB31" i="59"/>
  <c r="BB31" i="60"/>
  <c r="BC36" i="58"/>
  <c r="BE36" i="60"/>
  <c r="BC36" i="59"/>
  <c r="BL28" i="58"/>
  <c r="BL28" i="60"/>
  <c r="BL28" i="59"/>
  <c r="BL36" i="58"/>
  <c r="BL36" i="59"/>
  <c r="BB44" i="58"/>
  <c r="BB44" i="60"/>
  <c r="BB44" i="59"/>
  <c r="BC39" i="58"/>
  <c r="BE39" i="60"/>
  <c r="BC39" i="59"/>
  <c r="BL29" i="58"/>
  <c r="BL29" i="60"/>
  <c r="BL29" i="59"/>
  <c r="BK33" i="58"/>
  <c r="BK33" i="59"/>
  <c r="BK33" i="60"/>
  <c r="BK45" i="58"/>
  <c r="BK45" i="59"/>
  <c r="BK45" i="60"/>
  <c r="BD30" i="58"/>
  <c r="BD30" i="60"/>
  <c r="BD30" i="59"/>
  <c r="BD38" i="58"/>
  <c r="BD38" i="59"/>
  <c r="BF38" i="60"/>
  <c r="BD42" i="58"/>
  <c r="BD42" i="60"/>
  <c r="BD42" i="59"/>
  <c r="BC20" i="58"/>
  <c r="BC20" i="60"/>
  <c r="BC20" i="59"/>
  <c r="BN18" i="58"/>
  <c r="BN18" i="60"/>
  <c r="BN18" i="59"/>
  <c r="BL21" i="58"/>
  <c r="BL21" i="59"/>
  <c r="BL21" i="60"/>
  <c r="BA22" i="58"/>
  <c r="BA22" i="60"/>
  <c r="BA22" i="59"/>
  <c r="BD21" i="58"/>
  <c r="BD21" i="60"/>
  <c r="BD21" i="59"/>
  <c r="BJ18" i="60"/>
  <c r="BH18" i="60" s="1"/>
  <c r="BJ18" i="59"/>
  <c r="BH18" i="59" s="1"/>
  <c r="BK26" i="58"/>
  <c r="BK26" i="60"/>
  <c r="BK26" i="59"/>
  <c r="BK34" i="58"/>
  <c r="BK34" i="60"/>
  <c r="BK34" i="59"/>
  <c r="BK42" i="58"/>
  <c r="BK42" i="60"/>
  <c r="BK42" i="59"/>
  <c r="BD29" i="58"/>
  <c r="BD29" i="60"/>
  <c r="BD29" i="59"/>
  <c r="BN33" i="58"/>
  <c r="BN33" i="60"/>
  <c r="BN33" i="59"/>
  <c r="BN41" i="58"/>
  <c r="BN41" i="59"/>
  <c r="BC37" i="58"/>
  <c r="BE37" i="60"/>
  <c r="BC37" i="59"/>
  <c r="BB37" i="58"/>
  <c r="BB37" i="59"/>
  <c r="BD37" i="60"/>
  <c r="BC30" i="58"/>
  <c r="BC30" i="60"/>
  <c r="BC30" i="59"/>
  <c r="BB26" i="58"/>
  <c r="BB26" i="60"/>
  <c r="BB26" i="59"/>
  <c r="BB34" i="58"/>
  <c r="BB34" i="60"/>
  <c r="BB34" i="59"/>
  <c r="BL42" i="58"/>
  <c r="BL42" i="59"/>
  <c r="BL42" i="60"/>
  <c r="BC43" i="58"/>
  <c r="BC43" i="60"/>
  <c r="BC43" i="59"/>
  <c r="BB33" i="58"/>
  <c r="BB33" i="60"/>
  <c r="BB33" i="59"/>
  <c r="BA25" i="58"/>
  <c r="BA25" i="60"/>
  <c r="BA25" i="59"/>
  <c r="BA37" i="58"/>
  <c r="BA37" i="59"/>
  <c r="BA45" i="58"/>
  <c r="BA45" i="59"/>
  <c r="BA45" i="60"/>
  <c r="BN26" i="58"/>
  <c r="BN26" i="60"/>
  <c r="BN26" i="59"/>
  <c r="BN34" i="58"/>
  <c r="BN34" i="59"/>
  <c r="BN34" i="60"/>
  <c r="BN42" i="58"/>
  <c r="BN42" i="60"/>
  <c r="BN42" i="59"/>
  <c r="BC22" i="58"/>
  <c r="BC22" i="60"/>
  <c r="BC22" i="59"/>
  <c r="BA32" i="58"/>
  <c r="BA32" i="60"/>
  <c r="BA32" i="59"/>
  <c r="BA40" i="58"/>
  <c r="BA40" i="59"/>
  <c r="BN31" i="58"/>
  <c r="BN31" i="59"/>
  <c r="BN31" i="60"/>
  <c r="BD39" i="58"/>
  <c r="BF39" i="60"/>
  <c r="BD39" i="59"/>
  <c r="BA27" i="58"/>
  <c r="BA27" i="60"/>
  <c r="BA27" i="59"/>
  <c r="BA31" i="58"/>
  <c r="BA31" i="60"/>
  <c r="BA31" i="59"/>
  <c r="BK35" i="58"/>
  <c r="BK35" i="59"/>
  <c r="BA39" i="58"/>
  <c r="BA39" i="59"/>
  <c r="BA43" i="58"/>
  <c r="BA43" i="59"/>
  <c r="BA43" i="60"/>
  <c r="BK47" i="58"/>
  <c r="BK47" i="60"/>
  <c r="BK47" i="59"/>
  <c r="BD28" i="58"/>
  <c r="BD28" i="60"/>
  <c r="BD28" i="59"/>
  <c r="BD32" i="58"/>
  <c r="BD32" i="60"/>
  <c r="BD32" i="59"/>
  <c r="BD36" i="58"/>
  <c r="BF36" i="60"/>
  <c r="BD36" i="59"/>
  <c r="BD40" i="58"/>
  <c r="BF40" i="60"/>
  <c r="BD40" i="59"/>
  <c r="BD44" i="58"/>
  <c r="BD44" i="59"/>
  <c r="BD44" i="60"/>
  <c r="BB35" i="58"/>
  <c r="BB35" i="59"/>
  <c r="BD35" i="60"/>
  <c r="BB47" i="58"/>
  <c r="BB47" i="60"/>
  <c r="BB47" i="59"/>
  <c r="BL22" i="58"/>
  <c r="BL22" i="60"/>
  <c r="BL22" i="59"/>
  <c r="BB20" i="58"/>
  <c r="BB20" i="60"/>
  <c r="BB20" i="59"/>
  <c r="BL19" i="58"/>
  <c r="BL19" i="60"/>
  <c r="BL19" i="59"/>
  <c r="BA23" i="58"/>
  <c r="BA23" i="59"/>
  <c r="BA23" i="60"/>
  <c r="BD22" i="58"/>
  <c r="BD22" i="59"/>
  <c r="BD22" i="60"/>
  <c r="BC21" i="58"/>
  <c r="BC21" i="60"/>
  <c r="BC21" i="59"/>
  <c r="BK20" i="58"/>
  <c r="BK20" i="60"/>
  <c r="BK20" i="59"/>
  <c r="BN19" i="58"/>
  <c r="BN19" i="60"/>
  <c r="BN19" i="59"/>
  <c r="BL18" i="58"/>
  <c r="BL18" i="60"/>
  <c r="BL18" i="59"/>
  <c r="BA26" i="58"/>
  <c r="BA26" i="60"/>
  <c r="BA26" i="59"/>
  <c r="BA34" i="58"/>
  <c r="BA34" i="59"/>
  <c r="BA34" i="60"/>
  <c r="BA42" i="58"/>
  <c r="BA42" i="60"/>
  <c r="BA42" i="59"/>
  <c r="BD25" i="58"/>
  <c r="BD25" i="59"/>
  <c r="BD25" i="60"/>
  <c r="BD33" i="58"/>
  <c r="BD33" i="60"/>
  <c r="BD33" i="59"/>
  <c r="BN37" i="58"/>
  <c r="BN37" i="59"/>
  <c r="BD45" i="58"/>
  <c r="BD45" i="59"/>
  <c r="BD45" i="60"/>
  <c r="BB43" i="58"/>
  <c r="BB43" i="59"/>
  <c r="BB43" i="60"/>
  <c r="BC28" i="58"/>
  <c r="BC28" i="59"/>
  <c r="BC28" i="60"/>
  <c r="BC44" i="58"/>
  <c r="BC44" i="59"/>
  <c r="BC44" i="60"/>
  <c r="BL24" i="58"/>
  <c r="BL24" i="60"/>
  <c r="BL24" i="59"/>
  <c r="BL32" i="58"/>
  <c r="BL32" i="60"/>
  <c r="BL32" i="59"/>
  <c r="BL40" i="58"/>
  <c r="BL40" i="59"/>
  <c r="BB39" i="58"/>
  <c r="BB39" i="59"/>
  <c r="BD39" i="60"/>
  <c r="BK29" i="58"/>
  <c r="BK29" i="60"/>
  <c r="BK29" i="59"/>
  <c r="BK37" i="58"/>
  <c r="BK37" i="59"/>
  <c r="BK41" i="58"/>
  <c r="BK41" i="59"/>
  <c r="BD26" i="58"/>
  <c r="BD26" i="60"/>
  <c r="BD26" i="59"/>
  <c r="BD34" i="58"/>
  <c r="BD34" i="59"/>
  <c r="BD34" i="60"/>
  <c r="BD46" i="58"/>
  <c r="BD46" i="59"/>
  <c r="BD46" i="60"/>
  <c r="BB41" i="58"/>
  <c r="BD41" i="60"/>
  <c r="BB41" i="59"/>
  <c r="BA21" i="58"/>
  <c r="BA21" i="60"/>
  <c r="BA21" i="59"/>
  <c r="BN20" i="58"/>
  <c r="BN20" i="60"/>
  <c r="BN20" i="59"/>
  <c r="BA19" i="58"/>
  <c r="BA19" i="59"/>
  <c r="BA19" i="60"/>
  <c r="BC18" i="58"/>
  <c r="BC18" i="60"/>
  <c r="BC18" i="59"/>
  <c r="BD23" i="58"/>
  <c r="BD23" i="60"/>
  <c r="BD23" i="59"/>
  <c r="BA18" i="58"/>
  <c r="BA18" i="59"/>
  <c r="BA18" i="60"/>
  <c r="BK30" i="58"/>
  <c r="BK30" i="60"/>
  <c r="BK30" i="59"/>
  <c r="BK38" i="58"/>
  <c r="BK38" i="59"/>
  <c r="BK46" i="58"/>
  <c r="BK46" i="60"/>
  <c r="BK46" i="59"/>
  <c r="BD37" i="58"/>
  <c r="BF37" i="60"/>
  <c r="BD37" i="59"/>
  <c r="BN45" i="58"/>
  <c r="BN45" i="59"/>
  <c r="BN45" i="60"/>
  <c r="BL27" i="58"/>
  <c r="BL27" i="60"/>
  <c r="BL27" i="59"/>
  <c r="BC38" i="58"/>
  <c r="BE38" i="60"/>
  <c r="BC38" i="59"/>
  <c r="BC46" i="58"/>
  <c r="BC46" i="59"/>
  <c r="BC46" i="60"/>
  <c r="BB30" i="58"/>
  <c r="BB30" i="60"/>
  <c r="BB30" i="59"/>
  <c r="BB38" i="58"/>
  <c r="BD38" i="60"/>
  <c r="BB38" i="59"/>
  <c r="BB46" i="58"/>
  <c r="BB46" i="59"/>
  <c r="BB46" i="60"/>
  <c r="BC25" i="58"/>
  <c r="BC25" i="60"/>
  <c r="BC25" i="59"/>
  <c r="BB45" i="58"/>
  <c r="BB45" i="59"/>
  <c r="BB45" i="60"/>
  <c r="BA29" i="58"/>
  <c r="BA29" i="60"/>
  <c r="BA29" i="59"/>
  <c r="BA33" i="58"/>
  <c r="BA33" i="60"/>
  <c r="BA33" i="59"/>
  <c r="BA41" i="58"/>
  <c r="BA41" i="59"/>
  <c r="BN30" i="58"/>
  <c r="BN30" i="60"/>
  <c r="BN30" i="59"/>
  <c r="BN38" i="58"/>
  <c r="BN38" i="59"/>
  <c r="BN46" i="58"/>
  <c r="BN46" i="60"/>
  <c r="BN46" i="59"/>
  <c r="BL41" i="58"/>
  <c r="BL41" i="59"/>
  <c r="BB19" i="58"/>
  <c r="BB19" i="60"/>
  <c r="BB19" i="59"/>
  <c r="BN22" i="58"/>
  <c r="BN22" i="60"/>
  <c r="BN22" i="59"/>
  <c r="BK19" i="58"/>
  <c r="BK19" i="60"/>
  <c r="BK19" i="59"/>
  <c r="BB21" i="58"/>
  <c r="BB21" i="60"/>
  <c r="BB21" i="59"/>
  <c r="BA20" i="58"/>
  <c r="BA20" i="60"/>
  <c r="BA20" i="59"/>
  <c r="BD19" i="58"/>
  <c r="BD19" i="60"/>
  <c r="BD19" i="59"/>
  <c r="BB18" i="58"/>
  <c r="BB18" i="60"/>
  <c r="BB18" i="59"/>
  <c r="BJ19" i="60"/>
  <c r="BH19" i="60" s="1"/>
  <c r="BJ19" i="59"/>
  <c r="BH19" i="59" s="1"/>
  <c r="AZ18" i="58"/>
  <c r="AX18" i="58" s="1"/>
  <c r="AZ18" i="59"/>
  <c r="AX18" i="59" s="1"/>
  <c r="AZ18" i="60"/>
  <c r="AX18" i="60" s="1"/>
  <c r="BA28" i="58"/>
  <c r="BA28" i="60"/>
  <c r="BA28" i="59"/>
  <c r="BA36" i="58"/>
  <c r="BA36" i="59"/>
  <c r="BA44" i="58"/>
  <c r="BA44" i="60"/>
  <c r="BA44" i="59"/>
  <c r="BD27" i="58"/>
  <c r="BD27" i="60"/>
  <c r="BD27" i="59"/>
  <c r="BD35" i="58"/>
  <c r="BF35" i="60"/>
  <c r="BD35" i="59"/>
  <c r="BD43" i="58"/>
  <c r="BD43" i="60"/>
  <c r="BD43" i="59"/>
  <c r="BD47" i="58"/>
  <c r="BD47" i="59"/>
  <c r="BD47" i="60"/>
  <c r="BC27" i="58"/>
  <c r="BC27" i="59"/>
  <c r="BC27" i="60"/>
  <c r="BC41" i="58"/>
  <c r="BC41" i="59"/>
  <c r="BE41" i="60"/>
  <c r="BB27" i="58"/>
  <c r="BB27" i="59"/>
  <c r="BB27" i="60"/>
  <c r="BL37" i="58"/>
  <c r="BL37" i="59"/>
  <c r="BC32" i="58"/>
  <c r="BC32" i="60"/>
  <c r="BC32" i="59"/>
  <c r="BC40" i="58"/>
  <c r="BE40" i="60"/>
  <c r="BC40" i="59"/>
  <c r="BL26" i="58"/>
  <c r="BL26" i="60"/>
  <c r="BL26" i="59"/>
  <c r="BL30" i="58"/>
  <c r="BL30" i="60"/>
  <c r="BL30" i="59"/>
  <c r="BL34" i="58"/>
  <c r="BL34" i="60"/>
  <c r="BL34" i="59"/>
  <c r="BL38" i="58"/>
  <c r="BL38" i="59"/>
  <c r="BB42" i="58"/>
  <c r="BB42" i="59"/>
  <c r="BB42" i="60"/>
  <c r="BL46" i="58"/>
  <c r="BL46" i="59"/>
  <c r="BL46" i="60"/>
  <c r="BC29" i="58"/>
  <c r="BC29" i="59"/>
  <c r="BC29" i="60"/>
  <c r="BC47" i="58"/>
  <c r="BC47" i="60"/>
  <c r="BC47" i="59"/>
  <c r="BB25" i="58"/>
  <c r="BB25" i="60"/>
  <c r="BB25" i="59"/>
  <c r="BL33" i="58"/>
  <c r="BL33" i="60"/>
  <c r="BL33" i="59"/>
  <c r="BL45" i="58"/>
  <c r="BL45" i="60"/>
  <c r="BL45" i="59"/>
  <c r="BK24" i="58"/>
  <c r="BK24" i="60"/>
  <c r="BK24" i="59"/>
  <c r="BK28" i="58"/>
  <c r="BK28" i="59"/>
  <c r="BK28" i="60"/>
  <c r="BK32" i="58"/>
  <c r="BK32" i="59"/>
  <c r="BK32" i="60"/>
  <c r="BK36" i="58"/>
  <c r="BK36" i="59"/>
  <c r="BK40" i="58"/>
  <c r="BK40" i="59"/>
  <c r="BK44" i="58"/>
  <c r="BK44" i="60"/>
  <c r="BK44" i="59"/>
  <c r="BN27" i="58"/>
  <c r="BN27" i="59"/>
  <c r="BN27" i="60"/>
  <c r="BD31" i="58"/>
  <c r="BD31" i="60"/>
  <c r="BD31" i="59"/>
  <c r="BN35" i="58"/>
  <c r="BN35" i="59"/>
  <c r="BN39" i="58"/>
  <c r="BN39" i="59"/>
  <c r="BN43" i="58"/>
  <c r="BN43" i="59"/>
  <c r="BN43" i="60"/>
  <c r="BN47" i="58"/>
  <c r="BN47" i="59"/>
  <c r="BN47" i="60"/>
  <c r="BC31" i="58"/>
  <c r="BC31" i="59"/>
  <c r="BC31" i="60"/>
  <c r="BC45" i="58"/>
  <c r="BC45" i="60"/>
  <c r="BC45" i="59"/>
  <c r="BL31" i="58"/>
  <c r="BL31" i="60"/>
  <c r="BL31" i="59"/>
  <c r="BL43" i="58"/>
  <c r="BL43" i="60"/>
  <c r="BL43" i="59"/>
  <c r="BC26" i="58"/>
  <c r="BC26" i="60"/>
  <c r="BC26" i="59"/>
  <c r="BC34" i="58"/>
  <c r="BC34" i="60"/>
  <c r="BC34" i="59"/>
  <c r="BC42" i="58"/>
  <c r="BC42" i="59"/>
  <c r="BC42" i="60"/>
  <c r="BB28" i="58"/>
  <c r="BB28" i="60"/>
  <c r="BB28" i="59"/>
  <c r="BB32" i="58"/>
  <c r="BB32" i="59"/>
  <c r="BB32" i="60"/>
  <c r="BB36" i="58"/>
  <c r="BD36" i="60"/>
  <c r="BB36" i="59"/>
  <c r="BB40" i="58"/>
  <c r="BD40" i="60"/>
  <c r="BB40" i="59"/>
  <c r="BL44" i="58"/>
  <c r="BL44" i="59"/>
  <c r="BL44" i="60"/>
  <c r="BC35" i="58"/>
  <c r="BE35" i="60"/>
  <c r="BC35" i="59"/>
  <c r="BB29" i="58"/>
  <c r="BB29" i="60"/>
  <c r="BB29" i="59"/>
  <c r="BL39" i="58"/>
  <c r="BL39" i="59"/>
  <c r="BK18" i="58"/>
  <c r="BK18" i="60"/>
  <c r="BK18" i="59"/>
  <c r="BK27" i="58"/>
  <c r="BK27" i="60"/>
  <c r="BK27" i="59"/>
  <c r="BK31" i="58"/>
  <c r="BK31" i="60"/>
  <c r="BK31" i="59"/>
  <c r="BA35" i="58"/>
  <c r="BA35" i="59"/>
  <c r="BK39" i="58"/>
  <c r="BK39" i="59"/>
  <c r="BK43" i="58"/>
  <c r="BK43" i="59"/>
  <c r="BK43" i="60"/>
  <c r="BA47" i="58"/>
  <c r="BA47" i="59"/>
  <c r="BA47" i="60"/>
  <c r="BN24" i="58"/>
  <c r="BN24" i="60"/>
  <c r="BN24" i="59"/>
  <c r="BN28" i="58"/>
  <c r="BN28" i="60"/>
  <c r="BN28" i="59"/>
  <c r="BN32" i="58"/>
  <c r="BN32" i="60"/>
  <c r="BN32" i="59"/>
  <c r="BN36" i="58"/>
  <c r="BN36" i="59"/>
  <c r="BN40" i="58"/>
  <c r="BN40" i="59"/>
  <c r="BN44" i="58"/>
  <c r="BN44" i="60"/>
  <c r="BN44" i="59"/>
  <c r="BL35" i="58"/>
  <c r="BL35" i="59"/>
  <c r="BL47" i="58"/>
  <c r="BL47" i="60"/>
  <c r="BL47" i="59"/>
  <c r="BB22" i="58"/>
  <c r="BB22" i="60"/>
  <c r="BB22" i="59"/>
  <c r="BL20" i="58"/>
  <c r="BL20" i="60"/>
  <c r="BL20" i="59"/>
  <c r="BK21" i="58"/>
  <c r="BK21" i="60"/>
  <c r="BK21" i="59"/>
  <c r="BD20" i="58"/>
  <c r="BD20" i="60"/>
  <c r="BD20" i="59"/>
  <c r="BC19" i="58"/>
  <c r="BC19" i="60"/>
  <c r="BC19" i="59"/>
  <c r="BC23" i="58"/>
  <c r="BC23" i="60"/>
  <c r="BC23" i="59"/>
  <c r="BB23" i="58"/>
  <c r="BB23" i="60"/>
  <c r="BB23" i="59"/>
  <c r="BK22" i="58"/>
  <c r="BK22" i="60"/>
  <c r="BK22" i="59"/>
  <c r="BN21" i="58"/>
  <c r="BN21" i="60"/>
  <c r="BN21" i="59"/>
  <c r="BN25" i="58"/>
  <c r="BN25" i="59"/>
  <c r="BN25" i="60"/>
  <c r="BL25" i="58"/>
  <c r="BL25" i="59"/>
  <c r="BL25" i="60"/>
  <c r="BK25" i="58"/>
  <c r="BK25" i="59"/>
  <c r="BK25" i="60"/>
  <c r="BA24" i="58"/>
  <c r="BA24" i="60"/>
  <c r="BA24" i="59"/>
  <c r="BC24" i="58"/>
  <c r="BC24" i="60"/>
  <c r="BC24" i="59"/>
  <c r="BD24" i="58"/>
  <c r="BD24" i="60"/>
  <c r="BD24" i="59"/>
  <c r="BB24" i="58"/>
  <c r="BB24" i="60"/>
  <c r="BB24" i="59"/>
  <c r="BL23" i="58"/>
  <c r="BL23" i="60"/>
  <c r="BL23" i="59"/>
  <c r="BN23" i="58"/>
  <c r="BN23" i="60"/>
  <c r="BN23" i="59"/>
  <c r="BK23" i="58"/>
  <c r="BK23" i="60"/>
  <c r="BK23" i="59"/>
  <c r="Q17" i="16"/>
  <c r="AZ18" i="11"/>
  <c r="AX18" i="11" s="1"/>
  <c r="A11" i="17"/>
  <c r="BL8" i="17"/>
  <c r="G24" i="5"/>
  <c r="I16" i="58"/>
  <c r="I16" i="11"/>
  <c r="A13" i="17"/>
  <c r="A12" i="17"/>
  <c r="A16" i="17"/>
  <c r="A15" i="17"/>
  <c r="A10" i="17"/>
  <c r="C10" i="17" s="1"/>
  <c r="K50" i="17" s="1"/>
  <c r="BJ18" i="58"/>
  <c r="BH18" i="58" s="1"/>
  <c r="BJ18" i="11"/>
  <c r="BH18" i="11" s="1"/>
  <c r="BJ19" i="58"/>
  <c r="BH19" i="58" s="1"/>
  <c r="BJ19" i="11"/>
  <c r="BH19" i="11" s="1"/>
  <c r="BA23" i="11"/>
  <c r="B18" i="16"/>
  <c r="BD22" i="11"/>
  <c r="BA22" i="11"/>
  <c r="BB23" i="11"/>
  <c r="BC23" i="11"/>
  <c r="BL20" i="11"/>
  <c r="BA21" i="11"/>
  <c r="BN19" i="11"/>
  <c r="BK19" i="11"/>
  <c r="BL18" i="11"/>
  <c r="BN18" i="11"/>
  <c r="BK20" i="11"/>
  <c r="BL19" i="11"/>
  <c r="BD23" i="11"/>
  <c r="BN20" i="11"/>
  <c r="BD21" i="11"/>
  <c r="BC21" i="11"/>
  <c r="BB21" i="11"/>
  <c r="BC22" i="11"/>
  <c r="BM19" i="11"/>
  <c r="BB20" i="11"/>
  <c r="BK23" i="11"/>
  <c r="BM23" i="11"/>
  <c r="BA20" i="11"/>
  <c r="BD19" i="11"/>
  <c r="BC20" i="11"/>
  <c r="BB19" i="11"/>
  <c r="BA19" i="11"/>
  <c r="BL23" i="11"/>
  <c r="BB18" i="11"/>
  <c r="BM22" i="11"/>
  <c r="BD18" i="11"/>
  <c r="BK21" i="11"/>
  <c r="BD20" i="11"/>
  <c r="BC19" i="11"/>
  <c r="BM21" i="11"/>
  <c r="BL21" i="11"/>
  <c r="BC18" i="11"/>
  <c r="BK22" i="11"/>
  <c r="BN23" i="11"/>
  <c r="BN21" i="11"/>
  <c r="BN22" i="11"/>
  <c r="BB22" i="11"/>
  <c r="BL22" i="11"/>
  <c r="BA18" i="11"/>
  <c r="BA28" i="11"/>
  <c r="BD33" i="11"/>
  <c r="BD45" i="11"/>
  <c r="BM37" i="11"/>
  <c r="BC34" i="11"/>
  <c r="BC42" i="11"/>
  <c r="BB24" i="11"/>
  <c r="BB28" i="11"/>
  <c r="BB36" i="11"/>
  <c r="BL44" i="11"/>
  <c r="BM25" i="11"/>
  <c r="BL25" i="11"/>
  <c r="BB45" i="11"/>
  <c r="BA27" i="11"/>
  <c r="BK35" i="11"/>
  <c r="BA43" i="11"/>
  <c r="BD24" i="11"/>
  <c r="BD36" i="11"/>
  <c r="BB47" i="11"/>
  <c r="BK24" i="11"/>
  <c r="BK28" i="11"/>
  <c r="BK32" i="11"/>
  <c r="BK36" i="11"/>
  <c r="BK40" i="11"/>
  <c r="BK44" i="11"/>
  <c r="BN25" i="11"/>
  <c r="BD29" i="11"/>
  <c r="BN33" i="11"/>
  <c r="BD37" i="11"/>
  <c r="BN41" i="11"/>
  <c r="BN45" i="11"/>
  <c r="BM31" i="11"/>
  <c r="BC37" i="11"/>
  <c r="BC45" i="11"/>
  <c r="BB31" i="11"/>
  <c r="BB43" i="11"/>
  <c r="BM26" i="11"/>
  <c r="BM30" i="11"/>
  <c r="BM34" i="11"/>
  <c r="BM38" i="11"/>
  <c r="BM42" i="11"/>
  <c r="BM46" i="11"/>
  <c r="BL24" i="11"/>
  <c r="BL28" i="11"/>
  <c r="BL32" i="11"/>
  <c r="BL36" i="11"/>
  <c r="BL40" i="11"/>
  <c r="BB44" i="11"/>
  <c r="BC25" i="11"/>
  <c r="BC35" i="11"/>
  <c r="BC43" i="11"/>
  <c r="BB25" i="11"/>
  <c r="BL33" i="11"/>
  <c r="BL45" i="11"/>
  <c r="BK27" i="11"/>
  <c r="BK31" i="11"/>
  <c r="BA35" i="11"/>
  <c r="BK39" i="11"/>
  <c r="BK43" i="11"/>
  <c r="BA47" i="11"/>
  <c r="BN24" i="11"/>
  <c r="BN28" i="11"/>
  <c r="BN32" i="11"/>
  <c r="BN36" i="11"/>
  <c r="BN40" i="11"/>
  <c r="BN44" i="11"/>
  <c r="BL35" i="11"/>
  <c r="BL47" i="11"/>
  <c r="BA24" i="11"/>
  <c r="BA36" i="11"/>
  <c r="BA44" i="11"/>
  <c r="BD25" i="11"/>
  <c r="BN37" i="11"/>
  <c r="BC31" i="11"/>
  <c r="BM45" i="11"/>
  <c r="BL31" i="11"/>
  <c r="BC30" i="11"/>
  <c r="BB32" i="11"/>
  <c r="BB40" i="11"/>
  <c r="BM35" i="11"/>
  <c r="BK18" i="11"/>
  <c r="BD32" i="11"/>
  <c r="BD44" i="11"/>
  <c r="BA26" i="11"/>
  <c r="BA30" i="11"/>
  <c r="BA34" i="11"/>
  <c r="BA38" i="11"/>
  <c r="BA42" i="11"/>
  <c r="BA46" i="11"/>
  <c r="BD27" i="11"/>
  <c r="BN31" i="11"/>
  <c r="BD35" i="11"/>
  <c r="BD39" i="11"/>
  <c r="BD43" i="11"/>
  <c r="BD47" i="11"/>
  <c r="BM27" i="11"/>
  <c r="BM33" i="11"/>
  <c r="BM41" i="11"/>
  <c r="BL27" i="11"/>
  <c r="BB37" i="11"/>
  <c r="BC24" i="11"/>
  <c r="BC28" i="11"/>
  <c r="BC32" i="11"/>
  <c r="BC36" i="11"/>
  <c r="BC40" i="11"/>
  <c r="BC44" i="11"/>
  <c r="BB26" i="11"/>
  <c r="BB30" i="11"/>
  <c r="BB34" i="11"/>
  <c r="BB38" i="11"/>
  <c r="BL42" i="11"/>
  <c r="BB46" i="11"/>
  <c r="BM29" i="11"/>
  <c r="BM39" i="11"/>
  <c r="BC47" i="11"/>
  <c r="BB29" i="11"/>
  <c r="BL39" i="11"/>
  <c r="BK25" i="11"/>
  <c r="BK29" i="11"/>
  <c r="BK33" i="11"/>
  <c r="BK37" i="11"/>
  <c r="BK41" i="11"/>
  <c r="BK45" i="11"/>
  <c r="BD26" i="11"/>
  <c r="BD30" i="11"/>
  <c r="BD34" i="11"/>
  <c r="BD38" i="11"/>
  <c r="BD42" i="11"/>
  <c r="BD46" i="11"/>
  <c r="BB41" i="11"/>
  <c r="BA32" i="11"/>
  <c r="BA40" i="11"/>
  <c r="BN29" i="11"/>
  <c r="BD41" i="11"/>
  <c r="BL43" i="11"/>
  <c r="BC26" i="11"/>
  <c r="BC38" i="11"/>
  <c r="BC46" i="11"/>
  <c r="BM43" i="11"/>
  <c r="BB33" i="11"/>
  <c r="BA31" i="11"/>
  <c r="BA39" i="11"/>
  <c r="BK47" i="11"/>
  <c r="BD28" i="11"/>
  <c r="BD40" i="11"/>
  <c r="BB35" i="11"/>
  <c r="BK26" i="11"/>
  <c r="BK30" i="11"/>
  <c r="BK34" i="11"/>
  <c r="BK38" i="11"/>
  <c r="BK42" i="11"/>
  <c r="BK46" i="11"/>
  <c r="BN27" i="11"/>
  <c r="BD31" i="11"/>
  <c r="BN35" i="11"/>
  <c r="BN39" i="11"/>
  <c r="BN43" i="11"/>
  <c r="BN47" i="11"/>
  <c r="BC27" i="11"/>
  <c r="BC33" i="11"/>
  <c r="BC41" i="11"/>
  <c r="BB27" i="11"/>
  <c r="BL37" i="11"/>
  <c r="BM24" i="11"/>
  <c r="BM28" i="11"/>
  <c r="BM32" i="11"/>
  <c r="BM36" i="11"/>
  <c r="BM40" i="11"/>
  <c r="BM44" i="11"/>
  <c r="BL26" i="11"/>
  <c r="BL30" i="11"/>
  <c r="BL34" i="11"/>
  <c r="BL38" i="11"/>
  <c r="BB42" i="11"/>
  <c r="BL46" i="11"/>
  <c r="BC29" i="11"/>
  <c r="BC39" i="11"/>
  <c r="BM47" i="11"/>
  <c r="BL29" i="11"/>
  <c r="BB39" i="11"/>
  <c r="BA25" i="11"/>
  <c r="BA29" i="11"/>
  <c r="BA33" i="11"/>
  <c r="BA37" i="11"/>
  <c r="BA41" i="11"/>
  <c r="BA45" i="11"/>
  <c r="BN26" i="11"/>
  <c r="BN30" i="11"/>
  <c r="BN34" i="11"/>
  <c r="BN38" i="11"/>
  <c r="BN42" i="11"/>
  <c r="BN46" i="11"/>
  <c r="BL41" i="11"/>
  <c r="F24" i="5"/>
  <c r="F35" i="5"/>
  <c r="E10" i="5"/>
  <c r="E9" i="5"/>
  <c r="E8" i="5"/>
  <c r="E7" i="5"/>
  <c r="E6" i="5"/>
  <c r="E5" i="5"/>
  <c r="E4" i="5"/>
  <c r="C43" i="5"/>
  <c r="C42" i="5"/>
  <c r="C38" i="5"/>
  <c r="C37" i="5"/>
  <c r="G43" i="5"/>
  <c r="G42" i="5"/>
  <c r="G38" i="5"/>
  <c r="G37" i="5"/>
  <c r="AZ19" i="58" l="1"/>
  <c r="AX19" i="58" s="1"/>
  <c r="AZ19" i="60"/>
  <c r="AX19" i="60" s="1"/>
  <c r="AZ19" i="59"/>
  <c r="AX19" i="59" s="1"/>
  <c r="AZ19" i="11"/>
  <c r="AX19" i="11" s="1"/>
  <c r="C11" i="17"/>
  <c r="C12" i="17" s="1"/>
  <c r="C13" i="17" s="1"/>
  <c r="C14" i="17" s="1"/>
  <c r="C15" i="17" s="1"/>
  <c r="C16" i="17" s="1"/>
  <c r="D10" i="17" s="1"/>
  <c r="Q18" i="16"/>
  <c r="B19" i="16"/>
  <c r="B20" i="16" s="1"/>
  <c r="Y18" i="16"/>
  <c r="B29" i="5"/>
  <c r="AZ20" i="58" l="1"/>
  <c r="AX20" i="58" s="1"/>
  <c r="AZ20" i="60"/>
  <c r="AX20" i="60" s="1"/>
  <c r="AZ20" i="59"/>
  <c r="AX20" i="59" s="1"/>
  <c r="BJ20" i="58"/>
  <c r="BH20" i="58" s="1"/>
  <c r="BJ20" i="60"/>
  <c r="BH20" i="60" s="1"/>
  <c r="BJ20" i="59"/>
  <c r="BH20" i="59" s="1"/>
  <c r="B21" i="16"/>
  <c r="B22" i="16" s="1"/>
  <c r="B23" i="16" s="1"/>
  <c r="Y20" i="16"/>
  <c r="Q19" i="16"/>
  <c r="C50" i="17"/>
  <c r="AZ20" i="11"/>
  <c r="AX20" i="11" s="1"/>
  <c r="Y19" i="16"/>
  <c r="BJ20" i="11"/>
  <c r="BH20" i="11" s="1"/>
  <c r="BS38" i="11"/>
  <c r="BP38" i="11"/>
  <c r="BQ38" i="11"/>
  <c r="BR38" i="11"/>
  <c r="BR39" i="11"/>
  <c r="BS39" i="11"/>
  <c r="BP39" i="11"/>
  <c r="BQ39" i="11"/>
  <c r="BQ47" i="11"/>
  <c r="BS47" i="11"/>
  <c r="BP47" i="11"/>
  <c r="BR47" i="11"/>
  <c r="BS36" i="11"/>
  <c r="BQ36" i="11"/>
  <c r="BP36" i="11"/>
  <c r="BR36" i="11"/>
  <c r="BP44" i="11"/>
  <c r="BS44" i="11"/>
  <c r="BQ44" i="11"/>
  <c r="BR44" i="11"/>
  <c r="BR45" i="11"/>
  <c r="BP45" i="11"/>
  <c r="BQ45" i="11"/>
  <c r="BS45" i="11"/>
  <c r="BQ46" i="11"/>
  <c r="BR46" i="11"/>
  <c r="BP46" i="11"/>
  <c r="BS46" i="11"/>
  <c r="BR43" i="11"/>
  <c r="BQ43" i="11"/>
  <c r="BP43" i="11"/>
  <c r="BS43" i="11"/>
  <c r="BP40" i="11"/>
  <c r="BR40" i="11"/>
  <c r="BS40" i="11"/>
  <c r="BQ40" i="11"/>
  <c r="BR37" i="11"/>
  <c r="BQ37" i="11"/>
  <c r="BP37" i="11"/>
  <c r="BS37" i="11"/>
  <c r="BP41" i="11"/>
  <c r="BS41" i="11"/>
  <c r="BQ41" i="11"/>
  <c r="BR41" i="11"/>
  <c r="BS35" i="11"/>
  <c r="BP35" i="11"/>
  <c r="BR35" i="11"/>
  <c r="BQ35" i="11"/>
  <c r="BP42" i="11"/>
  <c r="BS42" i="11"/>
  <c r="BQ42" i="11"/>
  <c r="BR42" i="11"/>
  <c r="L50" i="17"/>
  <c r="D11" i="17"/>
  <c r="B30" i="5"/>
  <c r="B31" i="5" s="1"/>
  <c r="B32" i="5" s="1"/>
  <c r="B33" i="5" s="1"/>
  <c r="B34" i="5" s="1"/>
  <c r="BJ21" i="58" l="1"/>
  <c r="BH21" i="58" s="1"/>
  <c r="BJ21" i="60"/>
  <c r="BH21" i="60" s="1"/>
  <c r="BJ21" i="59"/>
  <c r="BH21" i="59" s="1"/>
  <c r="BJ22" i="60"/>
  <c r="BH22" i="60" s="1"/>
  <c r="BJ22" i="59"/>
  <c r="BH22" i="59" s="1"/>
  <c r="AZ21" i="58"/>
  <c r="AX21" i="58" s="1"/>
  <c r="AZ21" i="60"/>
  <c r="AX21" i="60" s="1"/>
  <c r="AZ21" i="59"/>
  <c r="AX21" i="59" s="1"/>
  <c r="AZ21" i="11"/>
  <c r="AX21" i="11" s="1"/>
  <c r="BJ22" i="58"/>
  <c r="BH22" i="58" s="1"/>
  <c r="BJ22" i="11"/>
  <c r="BH22" i="11" s="1"/>
  <c r="B24" i="16"/>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Y23" i="16"/>
  <c r="Q20" i="16"/>
  <c r="BJ21" i="11"/>
  <c r="BH21" i="11" s="1"/>
  <c r="D12" i="17"/>
  <c r="D13" i="17" s="1"/>
  <c r="D14" i="17" s="1"/>
  <c r="D15" i="17" s="1"/>
  <c r="D16" i="17" s="1"/>
  <c r="E10" i="17" s="1"/>
  <c r="AZ22" i="59" l="1"/>
  <c r="AX22" i="59" s="1"/>
  <c r="AZ22" i="60"/>
  <c r="AX22" i="60" s="1"/>
  <c r="BJ25" i="60"/>
  <c r="BH25" i="60" s="1"/>
  <c r="BJ25" i="59"/>
  <c r="BH25" i="59" s="1"/>
  <c r="BJ25" i="58"/>
  <c r="BH25" i="58" s="1"/>
  <c r="BJ25" i="11"/>
  <c r="BH25" i="11" s="1"/>
  <c r="Y21" i="16"/>
  <c r="Q21" i="16"/>
  <c r="AZ22" i="58"/>
  <c r="AX22" i="58" s="1"/>
  <c r="AZ22" i="11"/>
  <c r="AX22" i="11" s="1"/>
  <c r="M50" i="17"/>
  <c r="E11" i="17"/>
  <c r="D50" i="17"/>
  <c r="AZ23" i="60" l="1"/>
  <c r="AX23" i="60" s="1"/>
  <c r="AZ23" i="59"/>
  <c r="AX23" i="59" s="1"/>
  <c r="BJ23" i="59"/>
  <c r="BH23" i="59" s="1"/>
  <c r="BJ23" i="60"/>
  <c r="BH23" i="60" s="1"/>
  <c r="AZ23" i="58"/>
  <c r="AX23" i="58" s="1"/>
  <c r="AZ23" i="11"/>
  <c r="AX23" i="11" s="1"/>
  <c r="BJ23" i="58"/>
  <c r="BH23" i="58" s="1"/>
  <c r="BJ23" i="11"/>
  <c r="BH23" i="11" s="1"/>
  <c r="Q22" i="16"/>
  <c r="E12" i="17"/>
  <c r="E13" i="17" s="1"/>
  <c r="E14" i="17" s="1"/>
  <c r="E15" i="17" s="1"/>
  <c r="E16" i="17" s="1"/>
  <c r="F10" i="17" s="1"/>
  <c r="AZ24" i="60" l="1"/>
  <c r="AX24" i="60" s="1"/>
  <c r="AZ24" i="59"/>
  <c r="AX24" i="59" s="1"/>
  <c r="BG19" i="60"/>
  <c r="BG27" i="60"/>
  <c r="BG30" i="60"/>
  <c r="BG22" i="60"/>
  <c r="BG24" i="60"/>
  <c r="BG31" i="60"/>
  <c r="BG25" i="60"/>
  <c r="BG23" i="60"/>
  <c r="BG28" i="60"/>
  <c r="BG20" i="60"/>
  <c r="BG29" i="60"/>
  <c r="BG21" i="60"/>
  <c r="BG26" i="60"/>
  <c r="BG18" i="60"/>
  <c r="BG32" i="60"/>
  <c r="BG28" i="59"/>
  <c r="BG20" i="59"/>
  <c r="BG18" i="59"/>
  <c r="BG23" i="59"/>
  <c r="BG22" i="59"/>
  <c r="BG27" i="59"/>
  <c r="BG26" i="59"/>
  <c r="BG25" i="59"/>
  <c r="BG31" i="59"/>
  <c r="BG19" i="59"/>
  <c r="BG32" i="59"/>
  <c r="BG24" i="59"/>
  <c r="BG21" i="59"/>
  <c r="BG29" i="59"/>
  <c r="BG30" i="59"/>
  <c r="Q23" i="16"/>
  <c r="BG23" i="58"/>
  <c r="BG31" i="58"/>
  <c r="BG27" i="58"/>
  <c r="BG26" i="58"/>
  <c r="BG20" i="58"/>
  <c r="BG24" i="58"/>
  <c r="BG29" i="58"/>
  <c r="BG25" i="58"/>
  <c r="BG32" i="58"/>
  <c r="BG21" i="58"/>
  <c r="BG19" i="58"/>
  <c r="BG28" i="58"/>
  <c r="BG30" i="58"/>
  <c r="BG22" i="58"/>
  <c r="BG18" i="58"/>
  <c r="AZ24" i="58"/>
  <c r="AX24" i="58" s="1"/>
  <c r="AZ24" i="11"/>
  <c r="AX24" i="11" s="1"/>
  <c r="BG25" i="11"/>
  <c r="BG27" i="11"/>
  <c r="BG30" i="11"/>
  <c r="BG18" i="11"/>
  <c r="BG21" i="11"/>
  <c r="BG23" i="11"/>
  <c r="BG26" i="11"/>
  <c r="BG29" i="11"/>
  <c r="BG32" i="11"/>
  <c r="BG19" i="11"/>
  <c r="BG22" i="11"/>
  <c r="BG20" i="11"/>
  <c r="BG31" i="11"/>
  <c r="BG28" i="11"/>
  <c r="BG24" i="11"/>
  <c r="N50" i="17"/>
  <c r="F11" i="17"/>
  <c r="E50" i="17"/>
  <c r="AZ25" i="59" l="1"/>
  <c r="AX25" i="59" s="1"/>
  <c r="AZ25" i="60"/>
  <c r="AX25" i="60" s="1"/>
  <c r="BY23" i="59"/>
  <c r="CA23" i="59"/>
  <c r="BW23" i="59"/>
  <c r="BZ23" i="59"/>
  <c r="BX23" i="59"/>
  <c r="BV23" i="59"/>
  <c r="BZ29" i="60"/>
  <c r="F29" i="60" s="1"/>
  <c r="BW29" i="60"/>
  <c r="C29" i="60" s="1"/>
  <c r="B30" i="60" s="1"/>
  <c r="BV29" i="60"/>
  <c r="CA29" i="60"/>
  <c r="K29" i="60" s="1"/>
  <c r="BY29" i="60"/>
  <c r="E29" i="60" s="1"/>
  <c r="BX29" i="60"/>
  <c r="D29" i="60" s="1"/>
  <c r="CA30" i="60"/>
  <c r="K30" i="60" s="1"/>
  <c r="BW30" i="60"/>
  <c r="C30" i="60" s="1"/>
  <c r="B31" i="60" s="1"/>
  <c r="BZ30" i="60"/>
  <c r="F30" i="60" s="1"/>
  <c r="BY30" i="60"/>
  <c r="E30" i="60" s="1"/>
  <c r="BV30" i="60"/>
  <c r="BX30" i="60"/>
  <c r="D30" i="60" s="1"/>
  <c r="BW30" i="59"/>
  <c r="BY30" i="59"/>
  <c r="BV30" i="59"/>
  <c r="BX30" i="59"/>
  <c r="BZ30" i="59"/>
  <c r="CA30" i="59"/>
  <c r="BX26" i="59"/>
  <c r="BZ26" i="59"/>
  <c r="CA26" i="59"/>
  <c r="BY26" i="59"/>
  <c r="BV26" i="59"/>
  <c r="BW26" i="59"/>
  <c r="BY18" i="60"/>
  <c r="E18" i="60" s="1"/>
  <c r="BZ18" i="60"/>
  <c r="F18" i="60" s="1"/>
  <c r="BX18" i="60"/>
  <c r="D18" i="60" s="1"/>
  <c r="BV18" i="60"/>
  <c r="CA18" i="60"/>
  <c r="K18" i="60" s="1"/>
  <c r="BW18" i="60"/>
  <c r="C18" i="60" s="1"/>
  <c r="B19" i="60" s="1"/>
  <c r="BZ27" i="60"/>
  <c r="F27" i="60" s="1"/>
  <c r="BV27" i="60"/>
  <c r="BX27" i="60"/>
  <c r="D27" i="60" s="1"/>
  <c r="CA27" i="60"/>
  <c r="K27" i="60" s="1"/>
  <c r="BY27" i="60"/>
  <c r="E27" i="60" s="1"/>
  <c r="BW27" i="60"/>
  <c r="C27" i="60" s="1"/>
  <c r="B28" i="60" s="1"/>
  <c r="BZ21" i="59"/>
  <c r="BW21" i="59"/>
  <c r="BV21" i="59"/>
  <c r="CA21" i="59"/>
  <c r="BY21" i="59"/>
  <c r="BX21" i="59"/>
  <c r="BY31" i="59"/>
  <c r="BV31" i="59"/>
  <c r="BX31" i="59"/>
  <c r="BZ31" i="59"/>
  <c r="BW31" i="59"/>
  <c r="CA31" i="59"/>
  <c r="BX22" i="59"/>
  <c r="BZ22" i="59"/>
  <c r="CA22" i="59"/>
  <c r="BY22" i="59"/>
  <c r="BV22" i="59"/>
  <c r="BW22" i="59"/>
  <c r="BX28" i="59"/>
  <c r="BZ28" i="59"/>
  <c r="CA28" i="59"/>
  <c r="BY28" i="59"/>
  <c r="BW28" i="59"/>
  <c r="BV28" i="59"/>
  <c r="CA21" i="60"/>
  <c r="K21" i="60" s="1"/>
  <c r="BY21" i="60"/>
  <c r="E21" i="60" s="1"/>
  <c r="BW21" i="60"/>
  <c r="C21" i="60" s="1"/>
  <c r="BX21" i="60"/>
  <c r="D21" i="60" s="1"/>
  <c r="BZ21" i="60"/>
  <c r="F21" i="60" s="1"/>
  <c r="BV21" i="60"/>
  <c r="BZ23" i="60"/>
  <c r="F23" i="60" s="1"/>
  <c r="BW23" i="60"/>
  <c r="C23" i="60" s="1"/>
  <c r="B24" i="60" s="1"/>
  <c r="BV23" i="60"/>
  <c r="CA23" i="60"/>
  <c r="K23" i="60" s="1"/>
  <c r="BY23" i="60"/>
  <c r="E23" i="60" s="1"/>
  <c r="BX23" i="60"/>
  <c r="D23" i="60" s="1"/>
  <c r="BY22" i="60"/>
  <c r="E22" i="60" s="1"/>
  <c r="BV22" i="60"/>
  <c r="BX22" i="60"/>
  <c r="D22" i="60" s="1"/>
  <c r="BZ22" i="60"/>
  <c r="F22" i="60" s="1"/>
  <c r="CA22" i="60"/>
  <c r="K22" i="60" s="1"/>
  <c r="BW22" i="60"/>
  <c r="C22" i="60" s="1"/>
  <c r="B23" i="60" s="1"/>
  <c r="BW24" i="59"/>
  <c r="BY24" i="59"/>
  <c r="BV24" i="59"/>
  <c r="CA24" i="59"/>
  <c r="BX24" i="59"/>
  <c r="BZ24" i="59"/>
  <c r="BY25" i="59"/>
  <c r="BX25" i="59"/>
  <c r="BW25" i="59"/>
  <c r="BV25" i="59"/>
  <c r="BZ25" i="59"/>
  <c r="CA25" i="59"/>
  <c r="BY32" i="60"/>
  <c r="E32" i="60" s="1"/>
  <c r="CA32" i="60"/>
  <c r="K32" i="60" s="1"/>
  <c r="BV32" i="60"/>
  <c r="BW32" i="60"/>
  <c r="C32" i="60" s="1"/>
  <c r="BX32" i="60"/>
  <c r="D32" i="60" s="1"/>
  <c r="BZ32" i="60"/>
  <c r="F32" i="60" s="1"/>
  <c r="BZ25" i="60"/>
  <c r="F25" i="60" s="1"/>
  <c r="BV25" i="60"/>
  <c r="CA25" i="60"/>
  <c r="K25" i="60" s="1"/>
  <c r="BY25" i="60"/>
  <c r="E25" i="60" s="1"/>
  <c r="BW25" i="60"/>
  <c r="C25" i="60" s="1"/>
  <c r="B26" i="60" s="1"/>
  <c r="BX25" i="60"/>
  <c r="D25" i="60" s="1"/>
  <c r="BX32" i="59"/>
  <c r="BY32" i="59"/>
  <c r="CA32" i="59"/>
  <c r="BZ32" i="59"/>
  <c r="BW32" i="59"/>
  <c r="BV32" i="59"/>
  <c r="BX18" i="59"/>
  <c r="BY18" i="59"/>
  <c r="BZ18" i="59"/>
  <c r="CA18" i="59"/>
  <c r="BV18" i="59"/>
  <c r="BW18" i="59"/>
  <c r="BY20" i="60"/>
  <c r="E20" i="60" s="1"/>
  <c r="BZ20" i="60"/>
  <c r="F20" i="60" s="1"/>
  <c r="BX20" i="60"/>
  <c r="D20" i="60" s="1"/>
  <c r="BV20" i="60"/>
  <c r="CA20" i="60"/>
  <c r="K20" i="60" s="1"/>
  <c r="BW20" i="60"/>
  <c r="C20" i="60" s="1"/>
  <c r="BZ31" i="60"/>
  <c r="F31" i="60" s="1"/>
  <c r="BW31" i="60"/>
  <c r="C31" i="60" s="1"/>
  <c r="B32" i="60" s="1"/>
  <c r="BV31" i="60"/>
  <c r="CA31" i="60"/>
  <c r="K31" i="60" s="1"/>
  <c r="BY31" i="60"/>
  <c r="E31" i="60" s="1"/>
  <c r="BX31" i="60"/>
  <c r="D31" i="60" s="1"/>
  <c r="BY29" i="59"/>
  <c r="CA29" i="59"/>
  <c r="BX29" i="59"/>
  <c r="BV29" i="59"/>
  <c r="BZ29" i="59"/>
  <c r="BW29" i="59"/>
  <c r="BY19" i="59"/>
  <c r="BV19" i="59"/>
  <c r="CA19" i="59"/>
  <c r="BZ19" i="59"/>
  <c r="BX19" i="59"/>
  <c r="BW19" i="59"/>
  <c r="BZ27" i="59"/>
  <c r="CA27" i="59"/>
  <c r="BV27" i="59"/>
  <c r="BX27" i="59"/>
  <c r="BW27" i="59"/>
  <c r="BY27" i="59"/>
  <c r="BW20" i="59"/>
  <c r="BV20" i="59"/>
  <c r="BY20" i="59"/>
  <c r="BX20" i="59"/>
  <c r="BZ20" i="59"/>
  <c r="CA20" i="59"/>
  <c r="CA26" i="60"/>
  <c r="K26" i="60" s="1"/>
  <c r="BX26" i="60"/>
  <c r="D26" i="60" s="1"/>
  <c r="BV26" i="60"/>
  <c r="BW26" i="60"/>
  <c r="C26" i="60" s="1"/>
  <c r="B27" i="60" s="1"/>
  <c r="BY26" i="60"/>
  <c r="E26" i="60" s="1"/>
  <c r="BZ26" i="60"/>
  <c r="F26" i="60" s="1"/>
  <c r="BY28" i="60"/>
  <c r="E28" i="60" s="1"/>
  <c r="BZ28" i="60"/>
  <c r="F28" i="60" s="1"/>
  <c r="BX28" i="60"/>
  <c r="D28" i="60" s="1"/>
  <c r="BV28" i="60"/>
  <c r="CA28" i="60"/>
  <c r="K28" i="60" s="1"/>
  <c r="BW28" i="60"/>
  <c r="C28" i="60" s="1"/>
  <c r="B29" i="60" s="1"/>
  <c r="CA24" i="60"/>
  <c r="K24" i="60" s="1"/>
  <c r="BX24" i="60"/>
  <c r="D24" i="60" s="1"/>
  <c r="BW24" i="60"/>
  <c r="C24" i="60" s="1"/>
  <c r="B25" i="60" s="1"/>
  <c r="BY24" i="60"/>
  <c r="E24" i="60" s="1"/>
  <c r="BV24" i="60"/>
  <c r="BZ24" i="60"/>
  <c r="F24" i="60" s="1"/>
  <c r="BX19" i="60"/>
  <c r="D19" i="60" s="1"/>
  <c r="BW19" i="60"/>
  <c r="C19" i="60" s="1"/>
  <c r="CA19" i="60"/>
  <c r="K19" i="60" s="1"/>
  <c r="BY19" i="60"/>
  <c r="E19" i="60" s="1"/>
  <c r="BZ19" i="60"/>
  <c r="F19" i="60" s="1"/>
  <c r="BV19" i="60"/>
  <c r="Q24" i="16"/>
  <c r="AZ25" i="58"/>
  <c r="AX25" i="58" s="1"/>
  <c r="AZ25" i="11"/>
  <c r="AX25" i="11" s="1"/>
  <c r="BV31" i="11"/>
  <c r="BX31" i="11"/>
  <c r="BZ31" i="11"/>
  <c r="BY31" i="11"/>
  <c r="BW31" i="11"/>
  <c r="CA31" i="11"/>
  <c r="BY32" i="11"/>
  <c r="BV32" i="11"/>
  <c r="BX32" i="11"/>
  <c r="BZ32" i="11"/>
  <c r="CA32" i="11"/>
  <c r="BW32" i="11"/>
  <c r="BW21" i="11"/>
  <c r="CA21" i="11"/>
  <c r="BV21" i="11"/>
  <c r="BX21" i="11"/>
  <c r="BZ21" i="11"/>
  <c r="BY21" i="11"/>
  <c r="BW25" i="11"/>
  <c r="CA25" i="11"/>
  <c r="BV25" i="11"/>
  <c r="BX25" i="11"/>
  <c r="BZ25" i="11"/>
  <c r="BY25" i="11"/>
  <c r="BY22" i="58"/>
  <c r="E22" i="58" s="1"/>
  <c r="CA22" i="58"/>
  <c r="G22" i="58" s="1"/>
  <c r="BW22" i="58"/>
  <c r="C22" i="58" s="1"/>
  <c r="BV22" i="58"/>
  <c r="BX22" i="58"/>
  <c r="D22" i="58" s="1"/>
  <c r="BZ22" i="58"/>
  <c r="F22" i="58" s="1"/>
  <c r="BZ21" i="58"/>
  <c r="F21" i="58" s="1"/>
  <c r="CA21" i="58"/>
  <c r="G21" i="58" s="1"/>
  <c r="BW21" i="58"/>
  <c r="C21" i="58" s="1"/>
  <c r="BX21" i="58"/>
  <c r="D21" i="58" s="1"/>
  <c r="BY21" i="58"/>
  <c r="E21" i="58" s="1"/>
  <c r="BV21" i="58"/>
  <c r="CA24" i="58"/>
  <c r="G24" i="58" s="1"/>
  <c r="BY24" i="58"/>
  <c r="E24" i="58" s="1"/>
  <c r="BW24" i="58"/>
  <c r="C24" i="58" s="1"/>
  <c r="BV24" i="58"/>
  <c r="BZ24" i="58"/>
  <c r="F24" i="58" s="1"/>
  <c r="BX24" i="58"/>
  <c r="D24" i="58" s="1"/>
  <c r="CA31" i="58"/>
  <c r="G31" i="58" s="1"/>
  <c r="BZ31" i="58"/>
  <c r="F31" i="58" s="1"/>
  <c r="BY31" i="58"/>
  <c r="E31" i="58" s="1"/>
  <c r="BW31" i="58"/>
  <c r="C31" i="58" s="1"/>
  <c r="BV31" i="58"/>
  <c r="BX31" i="58"/>
  <c r="D31" i="58" s="1"/>
  <c r="BX20" i="11"/>
  <c r="BV20" i="11"/>
  <c r="BY20" i="11"/>
  <c r="BZ20" i="11"/>
  <c r="BW20" i="11"/>
  <c r="CA20" i="11"/>
  <c r="BV29" i="11"/>
  <c r="CA29" i="11"/>
  <c r="BZ29" i="11"/>
  <c r="BX29" i="11"/>
  <c r="BY29" i="11"/>
  <c r="BW29" i="11"/>
  <c r="BZ18" i="11"/>
  <c r="BV18" i="11"/>
  <c r="CA18" i="11"/>
  <c r="BX18" i="11"/>
  <c r="BW18" i="11"/>
  <c r="BY18" i="11"/>
  <c r="BX30" i="58"/>
  <c r="D30" i="58" s="1"/>
  <c r="BZ30" i="58"/>
  <c r="F30" i="58" s="1"/>
  <c r="BY30" i="58"/>
  <c r="E30" i="58" s="1"/>
  <c r="BV30" i="58"/>
  <c r="BW30" i="58"/>
  <c r="C30" i="58" s="1"/>
  <c r="CA30" i="58"/>
  <c r="G30" i="58" s="1"/>
  <c r="BY32" i="58"/>
  <c r="E32" i="58" s="1"/>
  <c r="BX32" i="58"/>
  <c r="D32" i="58" s="1"/>
  <c r="BV32" i="58"/>
  <c r="CA32" i="58"/>
  <c r="G32" i="58" s="1"/>
  <c r="BZ32" i="58"/>
  <c r="F32" i="58" s="1"/>
  <c r="BW32" i="58"/>
  <c r="C32" i="58" s="1"/>
  <c r="BW20" i="58"/>
  <c r="C20" i="58" s="1"/>
  <c r="CA20" i="58"/>
  <c r="G20" i="58" s="1"/>
  <c r="BX20" i="58"/>
  <c r="D20" i="58" s="1"/>
  <c r="BV20" i="58"/>
  <c r="BY20" i="58"/>
  <c r="E20" i="58" s="1"/>
  <c r="BZ20" i="58"/>
  <c r="F20" i="58" s="1"/>
  <c r="BZ23" i="58"/>
  <c r="F23" i="58" s="1"/>
  <c r="BY23" i="58"/>
  <c r="E23" i="58" s="1"/>
  <c r="BW23" i="58"/>
  <c r="C23" i="58" s="1"/>
  <c r="BX23" i="58"/>
  <c r="D23" i="58" s="1"/>
  <c r="BV23" i="58"/>
  <c r="CA23" i="58"/>
  <c r="G23" i="58" s="1"/>
  <c r="BX24" i="11"/>
  <c r="BV24" i="11"/>
  <c r="CA24" i="11"/>
  <c r="BZ24" i="11"/>
  <c r="BY24" i="11"/>
  <c r="BW24" i="11"/>
  <c r="BX22" i="11"/>
  <c r="BZ22" i="11"/>
  <c r="BY22" i="11"/>
  <c r="CA22" i="11"/>
  <c r="BW22" i="11"/>
  <c r="BV22" i="11"/>
  <c r="BW26" i="11"/>
  <c r="BV26" i="11"/>
  <c r="BX26" i="11"/>
  <c r="BZ26" i="11"/>
  <c r="BY26" i="11"/>
  <c r="CA26" i="11"/>
  <c r="BX30" i="11"/>
  <c r="BZ30" i="11"/>
  <c r="BY30" i="11"/>
  <c r="BW30" i="11"/>
  <c r="CA30" i="11"/>
  <c r="BV30" i="11"/>
  <c r="BV28" i="58"/>
  <c r="BY28" i="58"/>
  <c r="E28" i="58" s="1"/>
  <c r="CA28" i="58"/>
  <c r="G28" i="58" s="1"/>
  <c r="BW28" i="58"/>
  <c r="C28" i="58" s="1"/>
  <c r="BZ28" i="58"/>
  <c r="F28" i="58" s="1"/>
  <c r="BX28" i="58"/>
  <c r="D28" i="58" s="1"/>
  <c r="BY25" i="58"/>
  <c r="E25" i="58" s="1"/>
  <c r="BX25" i="58"/>
  <c r="D25" i="58" s="1"/>
  <c r="BV25" i="58"/>
  <c r="BW25" i="58"/>
  <c r="C25" i="58" s="1"/>
  <c r="BZ25" i="58"/>
  <c r="F25" i="58" s="1"/>
  <c r="CA25" i="58"/>
  <c r="G25" i="58" s="1"/>
  <c r="BW26" i="58"/>
  <c r="C26" i="58" s="1"/>
  <c r="BZ26" i="58"/>
  <c r="F26" i="58" s="1"/>
  <c r="CA26" i="58"/>
  <c r="G26" i="58" s="1"/>
  <c r="BX26" i="58"/>
  <c r="D26" i="58" s="1"/>
  <c r="BV26" i="58"/>
  <c r="BY26" i="58"/>
  <c r="E26" i="58" s="1"/>
  <c r="CA28" i="11"/>
  <c r="BV28" i="11"/>
  <c r="BX28" i="11"/>
  <c r="BZ28" i="11"/>
  <c r="BY28" i="11"/>
  <c r="BW28" i="11"/>
  <c r="BV19" i="11"/>
  <c r="CA19" i="11"/>
  <c r="BX19" i="11"/>
  <c r="BY19" i="11"/>
  <c r="BW19" i="11"/>
  <c r="BZ19" i="11"/>
  <c r="BV23" i="11"/>
  <c r="BX23" i="11"/>
  <c r="BZ23" i="11"/>
  <c r="BY23" i="11"/>
  <c r="BW23" i="11"/>
  <c r="CA23" i="11"/>
  <c r="BW27" i="11"/>
  <c r="CA27" i="11"/>
  <c r="BV27" i="11"/>
  <c r="BY27" i="11"/>
  <c r="BZ27" i="11"/>
  <c r="BX27" i="11"/>
  <c r="BX18" i="58"/>
  <c r="D18" i="58" s="1"/>
  <c r="BZ18" i="58"/>
  <c r="F18" i="58" s="1"/>
  <c r="BY18" i="58"/>
  <c r="E18" i="58" s="1"/>
  <c r="BV18" i="58"/>
  <c r="CA18" i="58"/>
  <c r="G18" i="58" s="1"/>
  <c r="BW18" i="58"/>
  <c r="C18" i="58" s="1"/>
  <c r="BY19" i="58"/>
  <c r="E19" i="58" s="1"/>
  <c r="BV19" i="58"/>
  <c r="CA19" i="58"/>
  <c r="G19" i="58" s="1"/>
  <c r="BZ19" i="58"/>
  <c r="F19" i="58" s="1"/>
  <c r="BW19" i="58"/>
  <c r="C19" i="58" s="1"/>
  <c r="BX19" i="58"/>
  <c r="D19" i="58" s="1"/>
  <c r="BY29" i="58"/>
  <c r="E29" i="58" s="1"/>
  <c r="BZ29" i="58"/>
  <c r="F29" i="58" s="1"/>
  <c r="CA29" i="58"/>
  <c r="G29" i="58" s="1"/>
  <c r="BW29" i="58"/>
  <c r="C29" i="58" s="1"/>
  <c r="BX29" i="58"/>
  <c r="D29" i="58" s="1"/>
  <c r="BV29" i="58"/>
  <c r="BW27" i="58"/>
  <c r="C27" i="58" s="1"/>
  <c r="BX27" i="58"/>
  <c r="D27" i="58" s="1"/>
  <c r="CA27" i="58"/>
  <c r="G27" i="58" s="1"/>
  <c r="BV27" i="58"/>
  <c r="BY27" i="58"/>
  <c r="E27" i="58" s="1"/>
  <c r="BZ27" i="58"/>
  <c r="F27" i="58" s="1"/>
  <c r="F12" i="17"/>
  <c r="F13" i="17" s="1"/>
  <c r="F14" i="17" s="1"/>
  <c r="F15" i="17" s="1"/>
  <c r="F16" i="17" s="1"/>
  <c r="G10" i="17" s="1"/>
  <c r="AZ26" i="60" l="1"/>
  <c r="AX26" i="60" s="1"/>
  <c r="AZ26" i="59"/>
  <c r="AX26" i="59" s="1"/>
  <c r="B20" i="60"/>
  <c r="B21" i="60" s="1"/>
  <c r="B22" i="60" s="1"/>
  <c r="AZ26" i="58"/>
  <c r="AX26" i="58" s="1"/>
  <c r="AZ26" i="11"/>
  <c r="AX26" i="11" s="1"/>
  <c r="Q25" i="16"/>
  <c r="B24" i="58"/>
  <c r="B19" i="58"/>
  <c r="B20" i="58" s="1"/>
  <c r="B21" i="58" s="1"/>
  <c r="B26" i="58"/>
  <c r="B27" i="58"/>
  <c r="O50" i="17"/>
  <c r="G11" i="17"/>
  <c r="F50" i="17"/>
  <c r="AZ27" i="60" l="1"/>
  <c r="AX27" i="60" s="1"/>
  <c r="AZ27" i="59"/>
  <c r="AX27" i="59" s="1"/>
  <c r="AW18" i="59" s="1"/>
  <c r="AW29" i="59"/>
  <c r="AW22" i="59"/>
  <c r="AW25" i="59"/>
  <c r="AW30" i="59"/>
  <c r="AW28" i="59"/>
  <c r="AW21" i="59"/>
  <c r="AW31" i="59"/>
  <c r="AW23" i="59"/>
  <c r="AW24" i="59"/>
  <c r="AW32" i="59"/>
  <c r="AW20" i="59"/>
  <c r="AW27" i="59"/>
  <c r="AW19" i="59"/>
  <c r="AW27" i="60"/>
  <c r="AW28" i="60"/>
  <c r="AW26" i="60"/>
  <c r="AW32" i="60"/>
  <c r="AW29" i="60"/>
  <c r="AW31" i="60"/>
  <c r="AW20" i="60"/>
  <c r="AW18" i="60"/>
  <c r="AW23" i="60"/>
  <c r="AW30" i="60"/>
  <c r="AW24" i="60"/>
  <c r="AW21" i="60"/>
  <c r="AW25" i="60"/>
  <c r="AW22" i="60"/>
  <c r="AW19" i="60"/>
  <c r="AW26" i="59"/>
  <c r="AZ27" i="58"/>
  <c r="AX27" i="58" s="1"/>
  <c r="AW25" i="58" s="1"/>
  <c r="AZ27" i="11"/>
  <c r="AX27" i="11" s="1"/>
  <c r="AW25" i="11" s="1"/>
  <c r="G12" i="17"/>
  <c r="G13" i="17" s="1"/>
  <c r="G14" i="17" s="1"/>
  <c r="G15" i="17" s="1"/>
  <c r="G16" i="17" s="1"/>
  <c r="H10" i="17" s="1"/>
  <c r="BT18" i="59" l="1"/>
  <c r="F18" i="59" s="1"/>
  <c r="BS18" i="59"/>
  <c r="E18" i="59" s="1"/>
  <c r="BU18" i="59"/>
  <c r="K18" i="59" s="1"/>
  <c r="BQ18" i="59"/>
  <c r="C18" i="59" s="1"/>
  <c r="B19" i="59" s="1"/>
  <c r="BP18" i="59"/>
  <c r="BR18" i="59"/>
  <c r="D18" i="59" s="1"/>
  <c r="BU26" i="59"/>
  <c r="K26" i="59" s="1"/>
  <c r="BT26" i="59"/>
  <c r="F26" i="59" s="1"/>
  <c r="BR26" i="59"/>
  <c r="D26" i="59" s="1"/>
  <c r="BQ26" i="59"/>
  <c r="C26" i="59" s="1"/>
  <c r="B27" i="59" s="1"/>
  <c r="BS26" i="59"/>
  <c r="E26" i="59" s="1"/>
  <c r="BP26" i="59"/>
  <c r="BU32" i="60"/>
  <c r="BT32" i="60"/>
  <c r="BR32" i="60"/>
  <c r="BS32" i="60"/>
  <c r="BQ32" i="60"/>
  <c r="BP32" i="60"/>
  <c r="BQ24" i="59"/>
  <c r="C24" i="59" s="1"/>
  <c r="B25" i="59" s="1"/>
  <c r="BP24" i="59"/>
  <c r="BR24" i="59"/>
  <c r="D24" i="59" s="1"/>
  <c r="BT24" i="59"/>
  <c r="F24" i="59" s="1"/>
  <c r="BS24" i="59"/>
  <c r="E24" i="59" s="1"/>
  <c r="BU24" i="59"/>
  <c r="K24" i="59" s="1"/>
  <c r="BU28" i="59"/>
  <c r="K28" i="59" s="1"/>
  <c r="BS28" i="59"/>
  <c r="E28" i="59" s="1"/>
  <c r="BP28" i="59"/>
  <c r="BR28" i="59"/>
  <c r="D28" i="59" s="1"/>
  <c r="BT28" i="59"/>
  <c r="F28" i="59" s="1"/>
  <c r="BQ28" i="59"/>
  <c r="C28" i="59" s="1"/>
  <c r="B29" i="59" s="1"/>
  <c r="BP29" i="59"/>
  <c r="BQ29" i="59"/>
  <c r="C29" i="59" s="1"/>
  <c r="B30" i="59" s="1"/>
  <c r="BU29" i="59"/>
  <c r="K29" i="59" s="1"/>
  <c r="BS29" i="59"/>
  <c r="E29" i="59" s="1"/>
  <c r="BR29" i="59"/>
  <c r="D29" i="59" s="1"/>
  <c r="BT29" i="59"/>
  <c r="F29" i="59" s="1"/>
  <c r="BQ19" i="60"/>
  <c r="BR19" i="60"/>
  <c r="BT19" i="60"/>
  <c r="BS19" i="60"/>
  <c r="BU19" i="60"/>
  <c r="BP19" i="60"/>
  <c r="BS24" i="60"/>
  <c r="BP24" i="60"/>
  <c r="BQ24" i="60"/>
  <c r="BR24" i="60"/>
  <c r="BU24" i="60"/>
  <c r="BT24" i="60"/>
  <c r="BR20" i="60"/>
  <c r="BU20" i="60"/>
  <c r="BP20" i="60"/>
  <c r="BS20" i="60"/>
  <c r="BT20" i="60"/>
  <c r="BQ20" i="60"/>
  <c r="BU26" i="60"/>
  <c r="BT26" i="60"/>
  <c r="BS26" i="60"/>
  <c r="BQ26" i="60"/>
  <c r="BR26" i="60"/>
  <c r="BP26" i="60"/>
  <c r="BU27" i="59"/>
  <c r="K27" i="59" s="1"/>
  <c r="BP27" i="59"/>
  <c r="BT27" i="59"/>
  <c r="F27" i="59" s="1"/>
  <c r="BR27" i="59"/>
  <c r="D27" i="59" s="1"/>
  <c r="BQ27" i="59"/>
  <c r="C27" i="59" s="1"/>
  <c r="B28" i="59" s="1"/>
  <c r="BS27" i="59"/>
  <c r="E27" i="59" s="1"/>
  <c r="BS23" i="59"/>
  <c r="E23" i="59" s="1"/>
  <c r="BQ23" i="59"/>
  <c r="C23" i="59" s="1"/>
  <c r="B24" i="59" s="1"/>
  <c r="BU23" i="59"/>
  <c r="K23" i="59" s="1"/>
  <c r="BP23" i="59"/>
  <c r="BR23" i="59"/>
  <c r="D23" i="59" s="1"/>
  <c r="BT23" i="59"/>
  <c r="F23" i="59" s="1"/>
  <c r="BU30" i="59"/>
  <c r="K30" i="59" s="1"/>
  <c r="BT30" i="59"/>
  <c r="F30" i="59" s="1"/>
  <c r="BR30" i="59"/>
  <c r="D30" i="59" s="1"/>
  <c r="BQ30" i="59"/>
  <c r="C30" i="59" s="1"/>
  <c r="B31" i="59" s="1"/>
  <c r="BS30" i="59"/>
  <c r="E30" i="59" s="1"/>
  <c r="BP30" i="59"/>
  <c r="BP21" i="60"/>
  <c r="BS21" i="60"/>
  <c r="BU21" i="60"/>
  <c r="BT21" i="60"/>
  <c r="BQ21" i="60"/>
  <c r="BR21" i="60"/>
  <c r="BR22" i="60"/>
  <c r="BU22" i="60"/>
  <c r="BT22" i="60"/>
  <c r="BS22" i="60"/>
  <c r="BP22" i="60"/>
  <c r="BQ22" i="60"/>
  <c r="BQ30" i="60"/>
  <c r="BU30" i="60"/>
  <c r="BR30" i="60"/>
  <c r="BS30" i="60"/>
  <c r="BT30" i="60"/>
  <c r="BP30" i="60"/>
  <c r="BP31" i="60"/>
  <c r="BR31" i="60"/>
  <c r="BQ31" i="60"/>
  <c r="BS31" i="60"/>
  <c r="BU31" i="60"/>
  <c r="BT31" i="60"/>
  <c r="BQ28" i="60"/>
  <c r="BR28" i="60"/>
  <c r="BP28" i="60"/>
  <c r="BU28" i="60"/>
  <c r="BT28" i="60"/>
  <c r="BS28" i="60"/>
  <c r="BU20" i="59"/>
  <c r="K20" i="59" s="1"/>
  <c r="BT20" i="59"/>
  <c r="F20" i="59" s="1"/>
  <c r="BR20" i="59"/>
  <c r="D20" i="59" s="1"/>
  <c r="BQ20" i="59"/>
  <c r="C20" i="59" s="1"/>
  <c r="BS20" i="59"/>
  <c r="E20" i="59" s="1"/>
  <c r="BP20" i="59"/>
  <c r="BR31" i="59"/>
  <c r="D31" i="59" s="1"/>
  <c r="BQ31" i="59"/>
  <c r="C31" i="59" s="1"/>
  <c r="B32" i="59" s="1"/>
  <c r="BP31" i="59"/>
  <c r="BS31" i="59"/>
  <c r="E31" i="59" s="1"/>
  <c r="BU31" i="59"/>
  <c r="K31" i="59" s="1"/>
  <c r="BT31" i="59"/>
  <c r="F31" i="59" s="1"/>
  <c r="BP25" i="59"/>
  <c r="BU25" i="59"/>
  <c r="K25" i="59" s="1"/>
  <c r="BT25" i="59"/>
  <c r="F25" i="59" s="1"/>
  <c r="BR25" i="59"/>
  <c r="D25" i="59" s="1"/>
  <c r="BQ25" i="59"/>
  <c r="C25" i="59" s="1"/>
  <c r="B26" i="59" s="1"/>
  <c r="BS25" i="59"/>
  <c r="E25" i="59" s="1"/>
  <c r="BS18" i="60"/>
  <c r="BP18" i="60"/>
  <c r="BQ18" i="60"/>
  <c r="BR18" i="60"/>
  <c r="BU18" i="60"/>
  <c r="BT18" i="60"/>
  <c r="BP19" i="59"/>
  <c r="BR19" i="59"/>
  <c r="D19" i="59" s="1"/>
  <c r="BT19" i="59"/>
  <c r="F19" i="59" s="1"/>
  <c r="BS19" i="59"/>
  <c r="E19" i="59" s="1"/>
  <c r="BQ19" i="59"/>
  <c r="C19" i="59" s="1"/>
  <c r="B20" i="59" s="1"/>
  <c r="BU19" i="59"/>
  <c r="K19" i="59" s="1"/>
  <c r="BP25" i="60"/>
  <c r="BQ25" i="60"/>
  <c r="BR25" i="60"/>
  <c r="BT25" i="60"/>
  <c r="BS25" i="60"/>
  <c r="BU25" i="60"/>
  <c r="BR23" i="60"/>
  <c r="BP23" i="60"/>
  <c r="BQ23" i="60"/>
  <c r="BS23" i="60"/>
  <c r="BU23" i="60"/>
  <c r="BT23" i="60"/>
  <c r="BR29" i="60"/>
  <c r="BQ29" i="60"/>
  <c r="BP29" i="60"/>
  <c r="BS29" i="60"/>
  <c r="BU29" i="60"/>
  <c r="BT29" i="60"/>
  <c r="BS27" i="60"/>
  <c r="BU27" i="60"/>
  <c r="BP27" i="60"/>
  <c r="BT27" i="60"/>
  <c r="BR27" i="60"/>
  <c r="BQ27" i="60"/>
  <c r="BU32" i="59"/>
  <c r="K32" i="59" s="1"/>
  <c r="BS32" i="59"/>
  <c r="E32" i="59" s="1"/>
  <c r="BP32" i="59"/>
  <c r="BR32" i="59"/>
  <c r="D32" i="59" s="1"/>
  <c r="BT32" i="59"/>
  <c r="F32" i="59" s="1"/>
  <c r="BQ32" i="59"/>
  <c r="C32" i="59" s="1"/>
  <c r="BU21" i="59"/>
  <c r="K21" i="59" s="1"/>
  <c r="BS21" i="59"/>
  <c r="E21" i="59" s="1"/>
  <c r="BT21" i="59"/>
  <c r="F21" i="59" s="1"/>
  <c r="BR21" i="59"/>
  <c r="D21" i="59" s="1"/>
  <c r="BQ21" i="59"/>
  <c r="C21" i="59" s="1"/>
  <c r="BP21" i="59"/>
  <c r="BT22" i="59"/>
  <c r="F22" i="59" s="1"/>
  <c r="BS22" i="59"/>
  <c r="E22" i="59" s="1"/>
  <c r="BQ22" i="59"/>
  <c r="C22" i="59" s="1"/>
  <c r="B23" i="59" s="1"/>
  <c r="BP22" i="59"/>
  <c r="BU22" i="59"/>
  <c r="K22" i="59" s="1"/>
  <c r="BR22" i="59"/>
  <c r="D22" i="59" s="1"/>
  <c r="AW28" i="11"/>
  <c r="BP28" i="11" s="1"/>
  <c r="BU25" i="11"/>
  <c r="G25" i="11" s="1"/>
  <c r="BS25" i="11"/>
  <c r="E25" i="11" s="1"/>
  <c r="BQ25" i="11"/>
  <c r="C25" i="11" s="1"/>
  <c r="BP25" i="11"/>
  <c r="BR25" i="11"/>
  <c r="D25" i="11" s="1"/>
  <c r="BT25" i="11"/>
  <c r="F25" i="11" s="1"/>
  <c r="BT25" i="58"/>
  <c r="BQ25" i="58"/>
  <c r="BU25" i="58"/>
  <c r="BS25" i="58"/>
  <c r="BR25" i="58"/>
  <c r="BP25" i="58"/>
  <c r="AW20" i="58"/>
  <c r="AW32" i="58"/>
  <c r="AW22" i="58"/>
  <c r="AW26" i="11"/>
  <c r="AW20" i="11"/>
  <c r="AW27" i="11"/>
  <c r="AW30" i="58"/>
  <c r="AW19" i="58"/>
  <c r="AW21" i="58"/>
  <c r="AW29" i="58"/>
  <c r="AW23" i="58"/>
  <c r="AW30" i="11"/>
  <c r="AW32" i="11"/>
  <c r="AW18" i="11"/>
  <c r="BR18" i="11" s="1"/>
  <c r="AW31" i="58"/>
  <c r="AW18" i="58"/>
  <c r="AW19" i="11"/>
  <c r="BR19" i="11" s="1"/>
  <c r="D19" i="11" s="1"/>
  <c r="AW21" i="11"/>
  <c r="AW31" i="11"/>
  <c r="AW27" i="58"/>
  <c r="AW23" i="11"/>
  <c r="AW22" i="11"/>
  <c r="AW28" i="58"/>
  <c r="AW24" i="58"/>
  <c r="AW29" i="11"/>
  <c r="AW24" i="11"/>
  <c r="AW26" i="58"/>
  <c r="G50" i="17"/>
  <c r="P50" i="17"/>
  <c r="Q50" i="17" s="1"/>
  <c r="H11" i="17"/>
  <c r="B21" i="59" l="1"/>
  <c r="B22" i="59" s="1"/>
  <c r="BR28" i="11"/>
  <c r="D28" i="11" s="1"/>
  <c r="BU28" i="11"/>
  <c r="G28" i="11" s="1"/>
  <c r="BT28" i="11"/>
  <c r="F28" i="11" s="1"/>
  <c r="BS28" i="11"/>
  <c r="E28" i="11" s="1"/>
  <c r="BQ28" i="11"/>
  <c r="BR26" i="58"/>
  <c r="BQ26" i="58"/>
  <c r="BT26" i="58"/>
  <c r="BU26" i="58"/>
  <c r="BP26" i="58"/>
  <c r="BS26" i="58"/>
  <c r="BT31" i="11"/>
  <c r="F31" i="11" s="1"/>
  <c r="BR31" i="11"/>
  <c r="D31" i="11" s="1"/>
  <c r="BU31" i="11"/>
  <c r="G31" i="11" s="1"/>
  <c r="BP31" i="11"/>
  <c r="BS31" i="11"/>
  <c r="E31" i="11" s="1"/>
  <c r="BQ31" i="11"/>
  <c r="BT24" i="11"/>
  <c r="F24" i="11" s="1"/>
  <c r="BP24" i="11"/>
  <c r="BR24" i="11"/>
  <c r="D24" i="11" s="1"/>
  <c r="BS24" i="11"/>
  <c r="E24" i="11" s="1"/>
  <c r="BQ24" i="11"/>
  <c r="C24" i="11" s="1"/>
  <c r="BU24" i="11"/>
  <c r="G24" i="11" s="1"/>
  <c r="BU22" i="11"/>
  <c r="G22" i="11" s="1"/>
  <c r="BP22" i="11"/>
  <c r="BT22" i="11"/>
  <c r="F22" i="11" s="1"/>
  <c r="BQ22" i="11"/>
  <c r="C22" i="11" s="1"/>
  <c r="BS22" i="11"/>
  <c r="E22" i="11" s="1"/>
  <c r="BR22" i="11"/>
  <c r="D22" i="11" s="1"/>
  <c r="BU21" i="11"/>
  <c r="G21" i="11" s="1"/>
  <c r="BQ21" i="11"/>
  <c r="C21" i="11" s="1"/>
  <c r="BT21" i="11"/>
  <c r="F21" i="11" s="1"/>
  <c r="BR21" i="11"/>
  <c r="D21" i="11" s="1"/>
  <c r="BS21" i="11"/>
  <c r="E21" i="11" s="1"/>
  <c r="BP21" i="11"/>
  <c r="BQ30" i="11"/>
  <c r="BR30" i="11"/>
  <c r="D30" i="11" s="1"/>
  <c r="BT30" i="11"/>
  <c r="F30" i="11" s="1"/>
  <c r="BS30" i="11"/>
  <c r="E30" i="11" s="1"/>
  <c r="BU30" i="11"/>
  <c r="G30" i="11" s="1"/>
  <c r="BP30" i="11"/>
  <c r="BQ19" i="58"/>
  <c r="BS19" i="58"/>
  <c r="BU19" i="58"/>
  <c r="BT19" i="58"/>
  <c r="BR19" i="58"/>
  <c r="BP19" i="58"/>
  <c r="BU26" i="11"/>
  <c r="G26" i="11" s="1"/>
  <c r="BR26" i="11"/>
  <c r="D26" i="11" s="1"/>
  <c r="BP26" i="11"/>
  <c r="BQ26" i="11"/>
  <c r="C26" i="11" s="1"/>
  <c r="BS26" i="11"/>
  <c r="E26" i="11" s="1"/>
  <c r="BT26" i="11"/>
  <c r="F26" i="11" s="1"/>
  <c r="BQ23" i="11"/>
  <c r="C23" i="11" s="1"/>
  <c r="BP23" i="11"/>
  <c r="BS23" i="11"/>
  <c r="E23" i="11" s="1"/>
  <c r="BR23" i="11"/>
  <c r="D23" i="11" s="1"/>
  <c r="BU23" i="11"/>
  <c r="G23" i="11" s="1"/>
  <c r="BT23" i="11"/>
  <c r="F23" i="11" s="1"/>
  <c r="BP23" i="58"/>
  <c r="BU23" i="58"/>
  <c r="BR23" i="58"/>
  <c r="BT23" i="58"/>
  <c r="BQ23" i="58"/>
  <c r="BS23" i="58"/>
  <c r="BS30" i="58"/>
  <c r="BP30" i="58"/>
  <c r="BQ30" i="58"/>
  <c r="B31" i="58" s="1"/>
  <c r="BT30" i="58"/>
  <c r="BU30" i="58"/>
  <c r="BR30" i="58"/>
  <c r="BU22" i="58"/>
  <c r="BQ22" i="58"/>
  <c r="B23" i="58" s="1"/>
  <c r="BT22" i="58"/>
  <c r="BS22" i="58"/>
  <c r="BR22" i="58"/>
  <c r="BP22" i="58"/>
  <c r="BS29" i="11"/>
  <c r="E29" i="11" s="1"/>
  <c r="BT29" i="11"/>
  <c r="F29" i="11" s="1"/>
  <c r="BP29" i="11"/>
  <c r="BR29" i="11"/>
  <c r="D29" i="11" s="1"/>
  <c r="BQ29" i="11"/>
  <c r="BU29" i="11"/>
  <c r="G29" i="11" s="1"/>
  <c r="BT19" i="11"/>
  <c r="F19" i="11" s="1"/>
  <c r="BQ19" i="11"/>
  <c r="C19" i="11" s="1"/>
  <c r="BP19" i="11"/>
  <c r="BS19" i="11"/>
  <c r="E19" i="11" s="1"/>
  <c r="BU19" i="11"/>
  <c r="G19" i="11" s="1"/>
  <c r="BP24" i="58"/>
  <c r="BR24" i="58"/>
  <c r="BT24" i="58"/>
  <c r="BQ24" i="58"/>
  <c r="B25" i="58" s="1"/>
  <c r="BS24" i="58"/>
  <c r="BU24" i="58"/>
  <c r="BR27" i="58"/>
  <c r="BQ27" i="58"/>
  <c r="B28" i="58" s="1"/>
  <c r="BS27" i="58"/>
  <c r="BT27" i="58"/>
  <c r="BP27" i="58"/>
  <c r="BU27" i="58"/>
  <c r="BQ18" i="58"/>
  <c r="BS18" i="58"/>
  <c r="BR18" i="58"/>
  <c r="BP18" i="58"/>
  <c r="BT18" i="58"/>
  <c r="BU18" i="58"/>
  <c r="BU18" i="11"/>
  <c r="G18" i="11" s="1"/>
  <c r="BT18" i="11"/>
  <c r="F18" i="11" s="1"/>
  <c r="BS18" i="11"/>
  <c r="E18" i="11" s="1"/>
  <c r="BQ18" i="11"/>
  <c r="C18" i="11" s="1"/>
  <c r="B19" i="11" s="1"/>
  <c r="BP18" i="11"/>
  <c r="D18" i="11"/>
  <c r="BS29" i="58"/>
  <c r="BR29" i="58"/>
  <c r="BP29" i="58"/>
  <c r="BQ29" i="58"/>
  <c r="B30" i="58" s="1"/>
  <c r="BT29" i="58"/>
  <c r="BU29" i="58"/>
  <c r="BP27" i="11"/>
  <c r="BT27" i="11"/>
  <c r="F27" i="11" s="1"/>
  <c r="BS27" i="11"/>
  <c r="E27" i="11" s="1"/>
  <c r="BR27" i="11"/>
  <c r="D27" i="11" s="1"/>
  <c r="BU27" i="11"/>
  <c r="G27" i="11" s="1"/>
  <c r="BQ27" i="11"/>
  <c r="C27" i="11" s="1"/>
  <c r="BR32" i="58"/>
  <c r="BU32" i="58"/>
  <c r="BQ32" i="58"/>
  <c r="BT32" i="58"/>
  <c r="BP32" i="58"/>
  <c r="BS32" i="58"/>
  <c r="BQ28" i="58"/>
  <c r="B29" i="58" s="1"/>
  <c r="BR28" i="58"/>
  <c r="BU28" i="58"/>
  <c r="BT28" i="58"/>
  <c r="BS28" i="58"/>
  <c r="BP28" i="58"/>
  <c r="BT31" i="58"/>
  <c r="BU31" i="58"/>
  <c r="BR31" i="58"/>
  <c r="BP31" i="58"/>
  <c r="BQ31" i="58"/>
  <c r="B32" i="58" s="1"/>
  <c r="BS31" i="58"/>
  <c r="BQ32" i="11"/>
  <c r="C32" i="11" s="1"/>
  <c r="BT32" i="11"/>
  <c r="F32" i="11" s="1"/>
  <c r="BS32" i="11"/>
  <c r="E32" i="11" s="1"/>
  <c r="BU32" i="11"/>
  <c r="G32" i="11" s="1"/>
  <c r="BP32" i="11"/>
  <c r="BR32" i="11"/>
  <c r="D32" i="11" s="1"/>
  <c r="BQ21" i="58"/>
  <c r="B22" i="58" s="1"/>
  <c r="BP21" i="58"/>
  <c r="BR21" i="58"/>
  <c r="BS21" i="58"/>
  <c r="BU21" i="58"/>
  <c r="BT21" i="58"/>
  <c r="BR20" i="11"/>
  <c r="D20" i="11" s="1"/>
  <c r="BT20" i="11"/>
  <c r="F20" i="11" s="1"/>
  <c r="BU20" i="11"/>
  <c r="G20" i="11" s="1"/>
  <c r="BQ20" i="11"/>
  <c r="C20" i="11" s="1"/>
  <c r="BS20" i="11"/>
  <c r="E20" i="11" s="1"/>
  <c r="BP20" i="11"/>
  <c r="BR20" i="58"/>
  <c r="BP20" i="58"/>
  <c r="BQ20" i="58"/>
  <c r="BT20" i="58"/>
  <c r="BU20" i="58"/>
  <c r="BS20" i="58"/>
  <c r="H12" i="17"/>
  <c r="C29" i="11" l="1"/>
  <c r="B30" i="11" s="1"/>
  <c r="C30" i="11"/>
  <c r="B31" i="11" s="1"/>
  <c r="C31" i="11"/>
  <c r="B32" i="11" s="1"/>
  <c r="C28" i="11"/>
  <c r="B29" i="11" s="1"/>
  <c r="B20" i="11"/>
  <c r="B21" i="11" s="1"/>
  <c r="B22" i="11" s="1"/>
  <c r="B23" i="11" s="1"/>
  <c r="B24" i="11" s="1"/>
  <c r="B25" i="11" s="1"/>
  <c r="B26" i="11" s="1"/>
  <c r="B27" i="11" s="1"/>
  <c r="B28" i="11" s="1"/>
  <c r="H13" i="17"/>
  <c r="H14" i="17" l="1"/>
  <c r="H15" i="17" l="1"/>
  <c r="H16" i="17" l="1"/>
  <c r="K10" i="17" s="1"/>
  <c r="H50" i="17" l="1"/>
  <c r="I50" i="17" s="1"/>
  <c r="J50" i="17" s="1"/>
  <c r="K51" i="17"/>
  <c r="K11" i="17"/>
  <c r="K12" i="17" l="1"/>
  <c r="K13" i="17" s="1"/>
  <c r="K14" i="17" s="1"/>
  <c r="K15" i="17" s="1"/>
  <c r="K16" i="17" s="1"/>
  <c r="L10" i="17" s="1"/>
  <c r="L11" i="17" l="1"/>
  <c r="L12" i="17" s="1"/>
  <c r="L13" i="17" s="1"/>
  <c r="L14" i="17" s="1"/>
  <c r="L15" i="17" s="1"/>
  <c r="L16" i="17" s="1"/>
  <c r="M10" i="17" s="1"/>
  <c r="M51" i="17" s="1"/>
  <c r="L51" i="17"/>
  <c r="C51" i="17"/>
  <c r="D51" i="17" l="1"/>
  <c r="M11" i="17"/>
  <c r="M12" i="17" s="1"/>
  <c r="M13" i="17" s="1"/>
  <c r="M14" i="17" s="1"/>
  <c r="M15" i="17" s="1"/>
  <c r="M16" i="17" s="1"/>
  <c r="N10" i="17" s="1"/>
  <c r="E51" i="17" l="1"/>
  <c r="N51" i="17"/>
  <c r="N11" i="17"/>
  <c r="N12" i="17" l="1"/>
  <c r="N13" i="17" s="1"/>
  <c r="N14" i="17" s="1"/>
  <c r="N15" i="17" s="1"/>
  <c r="N16" i="17" s="1"/>
  <c r="O10" i="17" s="1"/>
  <c r="F51" i="17" l="1"/>
  <c r="O51" i="17"/>
  <c r="O11" i="17"/>
  <c r="O12" i="17" l="1"/>
  <c r="O13" i="17" s="1"/>
  <c r="O14" i="17" s="1"/>
  <c r="O15" i="17" s="1"/>
  <c r="O16" i="17" s="1"/>
  <c r="P10" i="17" s="1"/>
  <c r="P51" i="17" l="1"/>
  <c r="Q51" i="17" s="1"/>
  <c r="P11" i="17"/>
  <c r="G51" i="17"/>
  <c r="P12" i="17" l="1"/>
  <c r="P13" i="17" l="1"/>
  <c r="P14" i="17" l="1"/>
  <c r="P15" i="17" l="1"/>
  <c r="P16" i="17" l="1"/>
  <c r="S10" i="17" s="1"/>
  <c r="K52" i="17" l="1"/>
  <c r="S11" i="17"/>
  <c r="H51" i="17"/>
  <c r="I51" i="17" s="1"/>
  <c r="J51" i="17" s="1"/>
  <c r="S12" i="17" l="1"/>
  <c r="S13" i="17" s="1"/>
  <c r="S14" i="17" s="1"/>
  <c r="S15" i="17" s="1"/>
  <c r="S16" i="17" s="1"/>
  <c r="T10" i="17" s="1"/>
  <c r="L52" i="17" l="1"/>
  <c r="T11" i="17"/>
  <c r="C52" i="17"/>
  <c r="T12" i="17" l="1"/>
  <c r="T13" i="17" s="1"/>
  <c r="T14" i="17" s="1"/>
  <c r="T15" i="17" s="1"/>
  <c r="T16" i="17" s="1"/>
  <c r="U10" i="17" s="1"/>
  <c r="D52" i="17" l="1"/>
  <c r="M52" i="17"/>
  <c r="U11" i="17"/>
  <c r="U12" i="17" l="1"/>
  <c r="U13" i="17" s="1"/>
  <c r="U14" i="17" s="1"/>
  <c r="U15" i="17" s="1"/>
  <c r="U16" i="17" s="1"/>
  <c r="V10" i="17" s="1"/>
  <c r="E52" i="17" l="1"/>
  <c r="N52" i="17"/>
  <c r="V11" i="17"/>
  <c r="V12" i="17" l="1"/>
  <c r="V13" i="17" s="1"/>
  <c r="V14" i="17" s="1"/>
  <c r="V15" i="17" s="1"/>
  <c r="V16" i="17" s="1"/>
  <c r="W10" i="17" s="1"/>
  <c r="F52" i="17" l="1"/>
  <c r="O52" i="17"/>
  <c r="W11" i="17"/>
  <c r="W12" i="17" l="1"/>
  <c r="W13" i="17" s="1"/>
  <c r="W14" i="17" s="1"/>
  <c r="W15" i="17" s="1"/>
  <c r="W16" i="17" s="1"/>
  <c r="X10" i="17" s="1"/>
  <c r="G52" i="17" l="1"/>
  <c r="P52" i="17"/>
  <c r="Q52" i="17" s="1"/>
  <c r="X11" i="17"/>
  <c r="X12" i="17" l="1"/>
  <c r="X13" i="17" l="1"/>
  <c r="X14" i="17" l="1"/>
  <c r="X15" i="17" l="1"/>
  <c r="X16" i="17" l="1"/>
  <c r="C20" i="17" l="1"/>
  <c r="H52" i="17"/>
  <c r="I52" i="17" s="1"/>
  <c r="J52" i="17" s="1"/>
  <c r="K53" i="17" l="1"/>
  <c r="C21" i="17"/>
  <c r="C22" i="17" l="1"/>
  <c r="C23" i="17" l="1"/>
  <c r="C24" i="17" l="1"/>
  <c r="C25" i="17" s="1"/>
  <c r="C26" i="17" s="1"/>
  <c r="D20" i="17" s="1"/>
  <c r="L53" i="17" l="1"/>
  <c r="D21" i="17"/>
  <c r="C53" i="17"/>
  <c r="D22" i="17" l="1"/>
  <c r="D23" i="17" s="1"/>
  <c r="D24" i="17" s="1"/>
  <c r="D25" i="17" s="1"/>
  <c r="D26" i="17" s="1"/>
  <c r="E20" i="17" s="1"/>
  <c r="D53" i="17" l="1"/>
  <c r="M53" i="17"/>
  <c r="E21" i="17"/>
  <c r="E22" i="17" l="1"/>
  <c r="E23" i="17" s="1"/>
  <c r="E24" i="17" s="1"/>
  <c r="E25" i="17" s="1"/>
  <c r="E26" i="17" s="1"/>
  <c r="F20" i="17" s="1"/>
  <c r="F21" i="17" l="1"/>
  <c r="N53" i="17"/>
  <c r="E53" i="17"/>
  <c r="F22" i="17" l="1"/>
  <c r="F23" i="17" s="1"/>
  <c r="F24" i="17" s="1"/>
  <c r="F25" i="17" s="1"/>
  <c r="F26" i="17" s="1"/>
  <c r="G20" i="17" s="1"/>
  <c r="O53" i="17" l="1"/>
  <c r="G21" i="17"/>
  <c r="F53" i="17"/>
  <c r="G22" i="17" l="1"/>
  <c r="G23" i="17" s="1"/>
  <c r="G24" i="17" s="1"/>
  <c r="G25" i="17" s="1"/>
  <c r="G26" i="17" s="1"/>
  <c r="H20" i="17" s="1"/>
  <c r="P53" i="17" l="1"/>
  <c r="Q53" i="17" s="1"/>
  <c r="H21" i="17"/>
  <c r="H22" i="17" s="1"/>
  <c r="H23" i="17" s="1"/>
  <c r="H24" i="17" s="1"/>
  <c r="H25" i="17" s="1"/>
  <c r="H26" i="17" s="1"/>
  <c r="K20" i="17" s="1"/>
  <c r="G53" i="17"/>
  <c r="K54" i="17" l="1"/>
  <c r="K21" i="17"/>
  <c r="H53" i="17"/>
  <c r="I53" i="17" s="1"/>
  <c r="J53" i="17" s="1"/>
  <c r="K22" i="17" l="1"/>
  <c r="K23" i="17" s="1"/>
  <c r="K24" i="17" s="1"/>
  <c r="K25" i="17" s="1"/>
  <c r="K26" i="17" s="1"/>
  <c r="L20" i="17" s="1"/>
  <c r="L21" i="17" l="1"/>
  <c r="L22" i="17" s="1"/>
  <c r="L23" i="17" s="1"/>
  <c r="L24" i="17" s="1"/>
  <c r="L25" i="17" s="1"/>
  <c r="L26" i="17" s="1"/>
  <c r="M20" i="17" s="1"/>
  <c r="M54" i="17" s="1"/>
  <c r="L54" i="17"/>
  <c r="C54" i="17"/>
  <c r="D54" i="17" l="1"/>
  <c r="M21" i="17"/>
  <c r="M22" i="17" s="1"/>
  <c r="M23" i="17" s="1"/>
  <c r="M24" i="17" s="1"/>
  <c r="M25" i="17" s="1"/>
  <c r="M26" i="17" s="1"/>
  <c r="N20" i="17" s="1"/>
  <c r="N54" i="17" l="1"/>
  <c r="N21" i="17"/>
  <c r="E54" i="17"/>
  <c r="N22" i="17" l="1"/>
  <c r="N23" i="17" s="1"/>
  <c r="N24" i="17" s="1"/>
  <c r="N25" i="17" s="1"/>
  <c r="N26" i="17" s="1"/>
  <c r="O20" i="17" s="1"/>
  <c r="F54" i="17" l="1"/>
  <c r="O54" i="17"/>
  <c r="O21" i="17"/>
  <c r="O22" i="17" l="1"/>
  <c r="O23" i="17" s="1"/>
  <c r="O24" i="17" s="1"/>
  <c r="O25" i="17" s="1"/>
  <c r="O26" i="17" s="1"/>
  <c r="P20" i="17" s="1"/>
  <c r="G54" i="17" l="1"/>
  <c r="P54" i="17"/>
  <c r="Q54" i="17" s="1"/>
  <c r="P21" i="17"/>
  <c r="P22" i="17" l="1"/>
  <c r="P23" i="17" l="1"/>
  <c r="P24" i="17" l="1"/>
  <c r="P25" i="17" l="1"/>
  <c r="P26" i="17" l="1"/>
  <c r="S20" i="17" l="1"/>
  <c r="H54" i="17"/>
  <c r="I54" i="17" s="1"/>
  <c r="J54" i="17" s="1"/>
  <c r="K55" i="17" l="1"/>
  <c r="S21" i="17"/>
  <c r="S22" i="17" l="1"/>
  <c r="S23" i="17" s="1"/>
  <c r="S24" i="17" s="1"/>
  <c r="S25" i="17" s="1"/>
  <c r="S26" i="17" s="1"/>
  <c r="T20" i="17" s="1"/>
  <c r="L55" i="17" l="1"/>
  <c r="T21" i="17"/>
  <c r="C55" i="17"/>
  <c r="T22" i="17" l="1"/>
  <c r="T23" i="17" s="1"/>
  <c r="T24" i="17" s="1"/>
  <c r="T25" i="17" s="1"/>
  <c r="T26" i="17" s="1"/>
  <c r="U20" i="17" s="1"/>
  <c r="M55" i="17" l="1"/>
  <c r="U21" i="17"/>
  <c r="D55" i="17"/>
  <c r="U22" i="17" l="1"/>
  <c r="U23" i="17" s="1"/>
  <c r="U24" i="17" s="1"/>
  <c r="U25" i="17" s="1"/>
  <c r="U26" i="17" s="1"/>
  <c r="V20" i="17" s="1"/>
  <c r="N55" i="17" l="1"/>
  <c r="V21" i="17"/>
  <c r="E55" i="17"/>
  <c r="V22" i="17" l="1"/>
  <c r="V23" i="17" s="1"/>
  <c r="V24" i="17" s="1"/>
  <c r="V25" i="17" s="1"/>
  <c r="V26" i="17" s="1"/>
  <c r="W20" i="17" s="1"/>
  <c r="O55" i="17" l="1"/>
  <c r="W21" i="17"/>
  <c r="F55" i="17"/>
  <c r="W22" i="17" l="1"/>
  <c r="W23" i="17" s="1"/>
  <c r="W24" i="17" s="1"/>
  <c r="W25" i="17" s="1"/>
  <c r="W26" i="17" s="1"/>
  <c r="X20" i="17" s="1"/>
  <c r="P55" i="17" l="1"/>
  <c r="Q55" i="17" s="1"/>
  <c r="X21" i="17"/>
  <c r="G55" i="17"/>
  <c r="X22" i="17" l="1"/>
  <c r="X23" i="17" l="1"/>
  <c r="X24" i="17" l="1"/>
  <c r="X25" i="17" l="1"/>
  <c r="X26" i="17" l="1"/>
  <c r="C30" i="17" s="1"/>
  <c r="H55" i="17" l="1"/>
  <c r="I55" i="17" s="1"/>
  <c r="J55" i="17" s="1"/>
  <c r="K56" i="17"/>
  <c r="C31" i="17"/>
  <c r="C32" i="17" l="1"/>
  <c r="C33" i="17" l="1"/>
  <c r="C34" i="17" l="1"/>
  <c r="C35" i="17" l="1"/>
  <c r="C36" i="17" s="1"/>
  <c r="D30" i="17" s="1"/>
  <c r="C56" i="17" l="1"/>
  <c r="D31" i="17"/>
  <c r="L56" i="17"/>
  <c r="D32" i="17" l="1"/>
  <c r="D33" i="17" s="1"/>
  <c r="D34" i="17" s="1"/>
  <c r="D35" i="17" s="1"/>
  <c r="D36" i="17" s="1"/>
  <c r="E30" i="17" s="1"/>
  <c r="D56" i="17" l="1"/>
  <c r="M56" i="17"/>
  <c r="E31" i="17"/>
  <c r="E32" i="17" l="1"/>
  <c r="E33" i="17" s="1"/>
  <c r="E34" i="17" s="1"/>
  <c r="E35" i="17" s="1"/>
  <c r="E36" i="17" s="1"/>
  <c r="F30" i="17" s="1"/>
  <c r="F31" i="17" l="1"/>
  <c r="N56" i="17"/>
  <c r="E56" i="17"/>
  <c r="F32" i="17" l="1"/>
  <c r="F33" i="17" s="1"/>
  <c r="F34" i="17" s="1"/>
  <c r="F35" i="17" s="1"/>
  <c r="F36" i="17" s="1"/>
  <c r="G30" i="17" s="1"/>
  <c r="G31" i="17" l="1"/>
  <c r="O56" i="17"/>
  <c r="F56" i="17"/>
  <c r="G32" i="17" l="1"/>
  <c r="G33" i="17" s="1"/>
  <c r="G34" i="17" s="1"/>
  <c r="G35" i="17" s="1"/>
  <c r="G36" i="17" s="1"/>
  <c r="H30" i="17" s="1"/>
  <c r="H31" i="17" l="1"/>
  <c r="H32" i="17" s="1"/>
  <c r="H33" i="17" s="1"/>
  <c r="H34" i="17" s="1"/>
  <c r="H35" i="17" s="1"/>
  <c r="H36" i="17" s="1"/>
  <c r="K30" i="17" s="1"/>
  <c r="P56" i="17"/>
  <c r="Q56" i="17" s="1"/>
  <c r="G56" i="17"/>
  <c r="H56" i="17" l="1"/>
  <c r="I56" i="17" s="1"/>
  <c r="J56" i="17" s="1"/>
  <c r="K57" i="17"/>
  <c r="K31" i="17"/>
  <c r="K32" i="17" l="1"/>
  <c r="K33" i="17" s="1"/>
  <c r="K34" i="17" s="1"/>
  <c r="K35" i="17" s="1"/>
  <c r="K36" i="17" s="1"/>
  <c r="L30" i="17" s="1"/>
  <c r="L31" i="17" l="1"/>
  <c r="L32" i="17" s="1"/>
  <c r="L33" i="17" s="1"/>
  <c r="L34" i="17" s="1"/>
  <c r="L35" i="17" s="1"/>
  <c r="L36" i="17" s="1"/>
  <c r="M30" i="17" s="1"/>
  <c r="M57" i="17" s="1"/>
  <c r="L57" i="17"/>
  <c r="C57" i="17"/>
  <c r="D57" i="17" l="1"/>
  <c r="M31" i="17"/>
  <c r="M32" i="17" s="1"/>
  <c r="M33" i="17" s="1"/>
  <c r="M34" i="17" s="1"/>
  <c r="M35" i="17" s="1"/>
  <c r="M36" i="17" s="1"/>
  <c r="N30" i="17" s="1"/>
  <c r="E57" i="17" l="1"/>
  <c r="N57" i="17"/>
  <c r="N31" i="17"/>
  <c r="N32" i="17" l="1"/>
  <c r="N33" i="17" s="1"/>
  <c r="N34" i="17" s="1"/>
  <c r="N35" i="17" s="1"/>
  <c r="N36" i="17" s="1"/>
  <c r="O30" i="17" l="1"/>
  <c r="O31" i="17" s="1"/>
  <c r="O32" i="17" s="1"/>
  <c r="O33" i="17" s="1"/>
  <c r="O34" i="17" s="1"/>
  <c r="O35" i="17" s="1"/>
  <c r="O36" i="17" s="1"/>
  <c r="P30" i="17" s="1"/>
  <c r="F57" i="17"/>
  <c r="P31" i="17" l="1"/>
  <c r="O57" i="17"/>
  <c r="P32" i="17" l="1"/>
  <c r="P33" i="17" l="1"/>
  <c r="P57" i="17"/>
  <c r="Q57" i="17" s="1"/>
  <c r="G57" i="17"/>
  <c r="P34" i="17" l="1"/>
  <c r="P35" i="17" l="1"/>
  <c r="P36" i="17" l="1"/>
  <c r="S30" i="17" s="1"/>
  <c r="S31" i="17" s="1"/>
  <c r="S32" i="17" s="1"/>
  <c r="S33" i="17" s="1"/>
  <c r="S34" i="17" s="1"/>
  <c r="S35" i="17" s="1"/>
  <c r="S36" i="17" s="1"/>
  <c r="H57" i="17" l="1"/>
  <c r="I57" i="17" s="1"/>
  <c r="J57" i="17" s="1"/>
  <c r="K58" i="17" l="1"/>
  <c r="T30" i="17" l="1"/>
  <c r="L58" i="17" l="1"/>
  <c r="T31" i="17"/>
  <c r="C58" i="17"/>
  <c r="T32" i="17" l="1"/>
  <c r="T33" i="17" s="1"/>
  <c r="T34" i="17" s="1"/>
  <c r="T35" i="17" s="1"/>
  <c r="T36" i="17" s="1"/>
  <c r="U30" i="17" s="1"/>
  <c r="D58" i="17" l="1"/>
  <c r="M58" i="17"/>
  <c r="U31" i="17"/>
  <c r="U32" i="17" l="1"/>
  <c r="U33" i="17" s="1"/>
  <c r="U34" i="17" s="1"/>
  <c r="U35" i="17" s="1"/>
  <c r="U36" i="17" s="1"/>
  <c r="V30" i="17" s="1"/>
  <c r="E58" i="17" l="1"/>
  <c r="N58" i="17"/>
  <c r="V31" i="17"/>
  <c r="V32" i="17" l="1"/>
  <c r="V33" i="17" s="1"/>
  <c r="V34" i="17" s="1"/>
  <c r="V35" i="17" s="1"/>
  <c r="V36" i="17" s="1"/>
  <c r="W30" i="17" s="1"/>
  <c r="W31" i="17" l="1"/>
  <c r="O58" i="17"/>
  <c r="F58" i="17"/>
  <c r="W32" i="17" l="1"/>
  <c r="W33" i="17" s="1"/>
  <c r="W34" i="17" s="1"/>
  <c r="W35" i="17" s="1"/>
  <c r="W36" i="17" s="1"/>
  <c r="X30" i="17" s="1"/>
  <c r="P58" i="17" l="1"/>
  <c r="Q58" i="17" s="1"/>
  <c r="X31" i="17"/>
  <c r="G58" i="17"/>
  <c r="X32" i="17" l="1"/>
  <c r="X33" i="17" l="1"/>
  <c r="X34" i="17" l="1"/>
  <c r="X35" i="17" l="1"/>
  <c r="X36" i="17" l="1"/>
  <c r="C40" i="17" s="1"/>
  <c r="H58" i="17" l="1"/>
  <c r="I58" i="17" s="1"/>
  <c r="J58" i="17" s="1"/>
  <c r="K59" i="17"/>
  <c r="C41" i="17"/>
  <c r="C42" i="17" l="1"/>
  <c r="C43" i="17" l="1"/>
  <c r="C44" i="17" s="1"/>
  <c r="C45" i="17" s="1"/>
  <c r="C46" i="17" s="1"/>
  <c r="D40" i="17" s="1"/>
  <c r="L59" i="17" l="1"/>
  <c r="D41" i="17"/>
  <c r="C59" i="17"/>
  <c r="D42" i="17" l="1"/>
  <c r="D43" i="17" s="1"/>
  <c r="D44" i="17" s="1"/>
  <c r="D45" i="17" s="1"/>
  <c r="D46" i="17" s="1"/>
  <c r="E40" i="17" s="1"/>
  <c r="D59" i="17" l="1"/>
  <c r="M59" i="17"/>
  <c r="E41" i="17"/>
  <c r="E42" i="17" l="1"/>
  <c r="E43" i="17" s="1"/>
  <c r="E44" i="17" s="1"/>
  <c r="E45" i="17" s="1"/>
  <c r="E46" i="17" s="1"/>
  <c r="F40" i="17" s="1"/>
  <c r="E59" i="17" l="1"/>
  <c r="N59" i="17"/>
  <c r="F41" i="17"/>
  <c r="F42" i="17" l="1"/>
  <c r="F43" i="17" s="1"/>
  <c r="F44" i="17" s="1"/>
  <c r="F45" i="17" s="1"/>
  <c r="F46" i="17" s="1"/>
  <c r="G40" i="17" s="1"/>
  <c r="F59" i="17" l="1"/>
  <c r="G41" i="17"/>
  <c r="O59" i="17"/>
  <c r="G42" i="17" l="1"/>
  <c r="G43" i="17" s="1"/>
  <c r="G44" i="17" s="1"/>
  <c r="G45" i="17" s="1"/>
  <c r="G46" i="17" s="1"/>
  <c r="K40" i="17" l="1"/>
  <c r="K60" i="17" s="1"/>
  <c r="H40" i="17"/>
  <c r="G59" i="17"/>
  <c r="P59" i="17" l="1"/>
  <c r="Q59" i="17" s="1"/>
  <c r="H41" i="17"/>
  <c r="K41" i="17"/>
  <c r="K42" i="17" l="1"/>
  <c r="H42" i="17"/>
  <c r="H43" i="17" l="1"/>
  <c r="K43" i="17"/>
  <c r="K44" i="17" l="1"/>
  <c r="H44" i="17"/>
  <c r="H45" i="17" l="1"/>
  <c r="K45" i="17"/>
  <c r="H46" i="17" l="1"/>
  <c r="H59" i="17" s="1"/>
  <c r="I59" i="17" s="1"/>
  <c r="J59" i="17" s="1"/>
  <c r="K46" i="17"/>
  <c r="L40" i="17" s="1"/>
  <c r="C60" i="17" l="1"/>
  <c r="L41" i="17"/>
  <c r="L60" i="17"/>
  <c r="L42" i="17" l="1"/>
  <c r="L43" i="17" s="1"/>
  <c r="L44" i="17" s="1"/>
  <c r="L45" i="17" s="1"/>
  <c r="L46" i="17" s="1"/>
  <c r="M40" i="17" s="1"/>
  <c r="D60" i="17" l="1"/>
  <c r="M41" i="17"/>
  <c r="M60" i="17"/>
  <c r="M42" i="17" l="1"/>
  <c r="M43" i="17" s="1"/>
  <c r="M44" i="17" s="1"/>
  <c r="M45" i="17" s="1"/>
  <c r="M46" i="17" s="1"/>
  <c r="N40" i="17" s="1"/>
  <c r="N60" i="17" l="1"/>
  <c r="N41" i="17"/>
  <c r="E60" i="17"/>
  <c r="N42" i="17" l="1"/>
  <c r="N43" i="17" s="1"/>
  <c r="N44" i="17" s="1"/>
  <c r="N45" i="17" s="1"/>
  <c r="N46" i="17" s="1"/>
  <c r="O40" i="17" s="1"/>
  <c r="O41" i="17" l="1"/>
  <c r="O60" i="17"/>
  <c r="F60" i="17"/>
  <c r="O42" i="17" l="1"/>
  <c r="O43" i="17" s="1"/>
  <c r="O44" i="17" s="1"/>
  <c r="O45" i="17" s="1"/>
  <c r="O46" i="17" s="1"/>
  <c r="P40" i="17" s="1"/>
  <c r="P41" i="17" l="1"/>
  <c r="P42" i="17" s="1"/>
  <c r="P43" i="17" s="1"/>
  <c r="P44" i="17" s="1"/>
  <c r="P45" i="17" s="1"/>
  <c r="P46" i="17" s="1"/>
  <c r="S40" i="17" s="1"/>
  <c r="P60" i="17"/>
  <c r="Q60" i="17" s="1"/>
  <c r="G60" i="17"/>
  <c r="K61" i="17" l="1"/>
  <c r="S41" i="17"/>
  <c r="H60" i="17"/>
  <c r="I60" i="17" s="1"/>
  <c r="J60" i="17" s="1"/>
  <c r="S42" i="17" l="1"/>
  <c r="S43" i="17" s="1"/>
  <c r="S44" i="17" s="1"/>
  <c r="S45" i="17" s="1"/>
  <c r="S46" i="17" s="1"/>
  <c r="T40" i="17" s="1"/>
  <c r="T41" i="17" l="1"/>
  <c r="L61" i="17"/>
  <c r="C61" i="17"/>
  <c r="T42" i="17" l="1"/>
  <c r="T43" i="17" s="1"/>
  <c r="T44" i="17" s="1"/>
  <c r="T45" i="17" s="1"/>
  <c r="T46" i="17" s="1"/>
  <c r="U40" i="17" s="1"/>
  <c r="D61" i="17" l="1"/>
  <c r="M61" i="17"/>
  <c r="U41" i="17"/>
  <c r="U42" i="17" l="1"/>
  <c r="U43" i="17" s="1"/>
  <c r="U44" i="17" s="1"/>
  <c r="U45" i="17" s="1"/>
  <c r="U46" i="17" s="1"/>
  <c r="V40" i="17" s="1"/>
  <c r="V41" i="17" l="1"/>
  <c r="N61" i="17"/>
  <c r="E61" i="17"/>
  <c r="V42" i="17" l="1"/>
  <c r="V43" i="17" s="1"/>
  <c r="V44" i="17" s="1"/>
  <c r="V45" i="17" s="1"/>
  <c r="V46" i="17" s="1"/>
  <c r="W40" i="17" s="1"/>
  <c r="W41" i="17" l="1"/>
  <c r="O61" i="17"/>
  <c r="F61" i="17"/>
  <c r="W42" i="17" l="1"/>
  <c r="W43" i="17" s="1"/>
  <c r="W44" i="17" s="1"/>
  <c r="W45" i="17" s="1"/>
  <c r="W46" i="17" s="1"/>
  <c r="X40" i="17" s="1"/>
  <c r="X41" i="17" l="1"/>
  <c r="P61" i="17"/>
  <c r="Q61" i="17" s="1"/>
  <c r="G61" i="17"/>
  <c r="X42" i="17" l="1"/>
  <c r="X43" i="17" s="1"/>
  <c r="X44" i="17" s="1"/>
  <c r="X45" i="17" s="1"/>
  <c r="X46" i="17" s="1"/>
  <c r="H61" i="17" l="1"/>
  <c r="I61" i="17" s="1"/>
  <c r="J61" i="17" s="1"/>
</calcChain>
</file>

<file path=xl/sharedStrings.xml><?xml version="1.0" encoding="utf-8"?>
<sst xmlns="http://schemas.openxmlformats.org/spreadsheetml/2006/main" count="1056" uniqueCount="453">
  <si>
    <t>KETERANGAN</t>
  </si>
  <si>
    <t>JUMLAH</t>
  </si>
  <si>
    <t>SATUAN PENDIDIKAN</t>
  </si>
  <si>
    <t>MATA PELAJARAN</t>
  </si>
  <si>
    <t>TAHUN PELAJARAN</t>
  </si>
  <si>
    <t>PENDIDIK</t>
  </si>
  <si>
    <t>NIP</t>
  </si>
  <si>
    <t>:</t>
  </si>
  <si>
    <t>NO</t>
  </si>
  <si>
    <t>BULAN</t>
  </si>
  <si>
    <t>SELURUHNYA</t>
  </si>
  <si>
    <t>TIDAK EFEKTIF</t>
  </si>
  <si>
    <t>EFEKTIF</t>
  </si>
  <si>
    <t>PROGRAM</t>
  </si>
  <si>
    <t>KELAS</t>
  </si>
  <si>
    <t>A.</t>
  </si>
  <si>
    <t>PERHITUNGAN ALOKASI WAKTU TIAP SEMESTER</t>
  </si>
  <si>
    <t>ALOKASI WAKTU</t>
  </si>
  <si>
    <t>DITETAPKAN DI</t>
  </si>
  <si>
    <t>PADA TANGGAL</t>
  </si>
  <si>
    <t>GURU</t>
  </si>
  <si>
    <t>KEPALA SEKOLAH</t>
  </si>
  <si>
    <t>DATA PRIBADI</t>
  </si>
  <si>
    <t>NO.</t>
  </si>
  <si>
    <r>
      <rPr>
        <b/>
        <sz val="10"/>
        <color rgb="FFFFFF00"/>
        <rFont val="Calibri"/>
        <family val="2"/>
        <scheme val="minor"/>
      </rPr>
      <t>PETUNJUK KALENDER PENDIDIKAN</t>
    </r>
    <r>
      <rPr>
        <sz val="10"/>
        <color theme="0"/>
        <rFont val="Calibri"/>
        <family val="2"/>
        <scheme val="minor"/>
      </rPr>
      <t xml:space="preserve">
Menu merupakan preview saja pengaturan hari tidak efefktif ditentukan pada pengaturan data kalender, untuk pengaturan kalender klik saja tombol data kalender</t>
    </r>
  </si>
  <si>
    <t>Data 
Kalender</t>
  </si>
  <si>
    <t>KALENDER PENDIDIKAN</t>
  </si>
  <si>
    <t>7/23/2012</t>
  </si>
  <si>
    <t>Sunday</t>
  </si>
  <si>
    <t xml:space="preserve">Hari </t>
  </si>
  <si>
    <t>Keterangan</t>
  </si>
  <si>
    <t>Warning</t>
  </si>
  <si>
    <t>Monday</t>
  </si>
  <si>
    <t>Minggu</t>
  </si>
  <si>
    <t xml:space="preserve">Minggu </t>
  </si>
  <si>
    <t>M</t>
  </si>
  <si>
    <t>A</t>
  </si>
  <si>
    <t>Tuesday</t>
  </si>
  <si>
    <t>Senin</t>
  </si>
  <si>
    <t xml:space="preserve">Senin </t>
  </si>
  <si>
    <t>Wednesday</t>
  </si>
  <si>
    <t>selasa</t>
  </si>
  <si>
    <t xml:space="preserve">Selasa </t>
  </si>
  <si>
    <t>Thursday</t>
  </si>
  <si>
    <t>Rabu</t>
  </si>
  <si>
    <t xml:space="preserve">Rabu </t>
  </si>
  <si>
    <t>O</t>
  </si>
  <si>
    <t>Friday</t>
  </si>
  <si>
    <t>Kamis</t>
  </si>
  <si>
    <t xml:space="preserve">Kamis </t>
  </si>
  <si>
    <t>Saturday</t>
  </si>
  <si>
    <t>Jum'at</t>
  </si>
  <si>
    <t xml:space="preserve">Jum'at </t>
  </si>
  <si>
    <t>Sabtu</t>
  </si>
  <si>
    <t xml:space="preserve">Sabtu </t>
  </si>
  <si>
    <t xml:space="preserve"> </t>
  </si>
  <si>
    <t>Libur Idul Fitri</t>
  </si>
  <si>
    <t xml:space="preserve">design by langgeng hadi p - lhp06pwt@yahoo.com </t>
  </si>
  <si>
    <t>PETUNJUK:
1.  Masukan data nama sekolah dan tahun pelajaran pd kolom disamping
2.  Masukan keterangan hari tidak efektif pada kolom keterangan
3.  Masukan tanggal awal tanggal akhir masing-masing kegiatan 
     kalender setiap bulannya</t>
  </si>
  <si>
    <t>Nama Sekolah</t>
  </si>
  <si>
    <t>Tahun Pelajaran</t>
  </si>
  <si>
    <t>Pengaturan Data Kalender Pendidikan</t>
  </si>
  <si>
    <t>Warning
Color</t>
  </si>
  <si>
    <t>awal</t>
  </si>
  <si>
    <t>akhir</t>
  </si>
  <si>
    <t>Juli 2014</t>
  </si>
  <si>
    <t>Agts 2014</t>
  </si>
  <si>
    <t>Sep 2014</t>
  </si>
  <si>
    <t>Okt 2014</t>
  </si>
  <si>
    <t>Nov 2014</t>
  </si>
  <si>
    <t>Des 2014</t>
  </si>
  <si>
    <t>Jan 2015</t>
  </si>
  <si>
    <t>Feb 2015</t>
  </si>
  <si>
    <t>Mar 2015</t>
  </si>
  <si>
    <t>Apr 2015</t>
  </si>
  <si>
    <t>Mei 2015</t>
  </si>
  <si>
    <t>Jun 2015</t>
  </si>
  <si>
    <t>JULI</t>
  </si>
  <si>
    <t>AGUSTUS</t>
  </si>
  <si>
    <t>SEPTEMBER</t>
  </si>
  <si>
    <t>OKTOBER</t>
  </si>
  <si>
    <t>NOPEMBER</t>
  </si>
  <si>
    <t>DESEMBER</t>
  </si>
  <si>
    <t>JANUARI</t>
  </si>
  <si>
    <t>PEBRUARI</t>
  </si>
  <si>
    <t>MARET</t>
  </si>
  <si>
    <t>APRIL</t>
  </si>
  <si>
    <t>MEI</t>
  </si>
  <si>
    <t>JUNI</t>
  </si>
  <si>
    <t>BANYAK MINGGU SEMESTER 1</t>
  </si>
  <si>
    <t>BANYAK MINGGU SEMESTER 2</t>
  </si>
  <si>
    <t>SEM 1</t>
  </si>
  <si>
    <t>SEM 2</t>
  </si>
  <si>
    <t>X</t>
  </si>
  <si>
    <t>3.2</t>
  </si>
  <si>
    <t>4.2</t>
  </si>
  <si>
    <t>Pendidikan Agama Buddha dan Budi Pekerti</t>
  </si>
  <si>
    <t>Pendidikan Agama Hindu dan Budi Pekerti</t>
  </si>
  <si>
    <t>Pendidikan Agama Islam dan Budi Pekerti</t>
  </si>
  <si>
    <t>Pendidikan Agama Katholik dan Budi Pekerti</t>
  </si>
  <si>
    <t>Pendidikan Agama Konghuchu dan Budi Pekerti</t>
  </si>
  <si>
    <t>Pendidikan Agama Kristen dan Budi Pekerti</t>
  </si>
  <si>
    <t>RINCIAN PROGRAM TAHUNAN</t>
  </si>
  <si>
    <t>3.3</t>
  </si>
  <si>
    <t>4.3</t>
  </si>
  <si>
    <t>3.4</t>
  </si>
  <si>
    <t>4.4</t>
  </si>
  <si>
    <t>3.5</t>
  </si>
  <si>
    <t>4.5</t>
  </si>
  <si>
    <t>3.1</t>
  </si>
  <si>
    <t>4.1</t>
  </si>
  <si>
    <t>3.6</t>
  </si>
  <si>
    <t>4.6</t>
  </si>
  <si>
    <t>3.7</t>
  </si>
  <si>
    <t>4.7</t>
  </si>
  <si>
    <t>KOMPETENSI DASAR PENGETAHUAN</t>
  </si>
  <si>
    <t>KOMPETENSI DASAR KETERAMPILAN</t>
  </si>
  <si>
    <t>XI</t>
  </si>
  <si>
    <t>XII</t>
  </si>
  <si>
    <t>KD PENGETAHUAN</t>
  </si>
  <si>
    <t>KD. KETERAMPILAN</t>
  </si>
  <si>
    <t>PAI</t>
  </si>
  <si>
    <t>3.8</t>
  </si>
  <si>
    <t>3.9</t>
  </si>
  <si>
    <t>3.10</t>
  </si>
  <si>
    <t>3.11</t>
  </si>
  <si>
    <t>4.8</t>
  </si>
  <si>
    <t>4.9</t>
  </si>
  <si>
    <t>4.10</t>
  </si>
  <si>
    <t>4.11</t>
  </si>
  <si>
    <t>4.1.1</t>
  </si>
  <si>
    <t>4.1.2</t>
  </si>
  <si>
    <t>sem 1</t>
  </si>
  <si>
    <t>sem 2</t>
  </si>
  <si>
    <t>pengolahan sem 1</t>
  </si>
  <si>
    <t>ALOKASI</t>
  </si>
  <si>
    <t>KET</t>
  </si>
  <si>
    <t>4.2.1</t>
  </si>
  <si>
    <t>4.1.3</t>
  </si>
  <si>
    <t>KRISTEN</t>
  </si>
  <si>
    <t>PROGRAM SEMESTER 1</t>
  </si>
  <si>
    <t>PROGRAM SEMESTER 2</t>
  </si>
  <si>
    <t>BUDDHA</t>
  </si>
  <si>
    <t>HINDU</t>
  </si>
  <si>
    <t>KONGHUCHU</t>
  </si>
  <si>
    <t>Hari Raya Nyepi</t>
  </si>
  <si>
    <t>Hari Raya Waisak</t>
  </si>
  <si>
    <t>Libur Semester 1</t>
  </si>
  <si>
    <t>Penilaian Akhir Tahun</t>
  </si>
  <si>
    <t>Penilaian Harian 1</t>
  </si>
  <si>
    <t>Penilaian Harian 2</t>
  </si>
  <si>
    <t>Penilaian Harian 3</t>
  </si>
  <si>
    <t>Penilaian Harian 4</t>
  </si>
  <si>
    <t>Libur Hari Raya Idul Fitri</t>
  </si>
  <si>
    <t>Idul Adha</t>
  </si>
  <si>
    <t>Thn Baru Hijriyah</t>
  </si>
  <si>
    <t>Natal</t>
  </si>
  <si>
    <t>Maulid Nabi</t>
  </si>
  <si>
    <t>Thn Baru Imlek</t>
  </si>
  <si>
    <t>Kenaikan Isa Almasih</t>
  </si>
  <si>
    <t>Isra Miraj</t>
  </si>
  <si>
    <t>Tahun Baru Masehi</t>
  </si>
  <si>
    <t xml:space="preserve">Penilaian Akhir Semester </t>
  </si>
  <si>
    <t>Libur Semster 2</t>
  </si>
  <si>
    <t>Wafat Yesus Kristus</t>
  </si>
  <si>
    <t>HUT RI, Buruh</t>
  </si>
  <si>
    <t>membaca Q.S. al-Hujurat/49: 10 dan 12, sesuai dengan kaidah tajwid dan makharijul huruf</t>
  </si>
  <si>
    <t>mendemonstrasikan hafalan Q.S. al-Hujurat/49: 10 dan 12 dengan fasih dan lancar</t>
  </si>
  <si>
    <t>menyajikan hubungan antara kualitas keimanan dengan kontrol diri (mujahadah an-nafs), prasangka baik (husnuzzan), dan persaudaraan (ukhuwah) sesuai dengan pesan Q.S. al-Hujurat/49: 10 dan 12, serta Hadis terkait</t>
  </si>
  <si>
    <t>4.2.3</t>
  </si>
  <si>
    <t>4.2.2</t>
  </si>
  <si>
    <t>membaca Q.S. al-Isra’/17: 32, dan Q.S. an-Nur/24:2 sesuai dengan kaidah tajwid dan makharijul huruf</t>
  </si>
  <si>
    <t>mendemonstrasikan hafalan Q.S. al-Isra’/17: 32, dan Q.S. an-Nur/24:2 dengan fasih dan lancar</t>
  </si>
  <si>
    <t>menyajikan keterkaitan antara larangan berzina dengan berbagai kekejian (fahisyah) yang ditimbulkannya dan perangai yang buruk (saa-a sabila) sesuai pesan Q.S. al-Isra’/17: 32 dan Q.S. an-Nur/24:2</t>
  </si>
  <si>
    <t>menyajikan hubungan makna- makna al-Asma’u al-Husna: al-Karim, al-Mu’min, al-Wakil, al-Matin, al-Jami’, al-‘Adl, dan al-Akhir dengan perilaku keluhuran budi, kokoh pendirian, rasa aman, tawakal dan perilaku adil</t>
  </si>
  <si>
    <t>menyajikan hubungan antara beriman kepada malaikat-malaikat Allah Swt. dengan perilaku teliti, disiplin, dan waspada</t>
  </si>
  <si>
    <t>menyajikan keutamaan tatacara berpakaian sesuai syariat Islam</t>
  </si>
  <si>
    <t>menyajikan kaitan antara contoh perilaku jujur dalam kehidupan sehari-hari dengan keimanan</t>
  </si>
  <si>
    <t>menyajikan kaitan antara kewajiban menuntut ilmu, dengan kewajiban membela agama sesuai perintah Q.S. at-Taubah/9: 122 dan Hadis terkait</t>
  </si>
  <si>
    <t>mendeskripsikan macam-macam sumber hukum Islam</t>
  </si>
  <si>
    <t>menyimulasikan ibadah haji, zakat, dan wakaf</t>
  </si>
  <si>
    <t>menyajikan keterkaitan antara substansi dan strategi dengan keberhasilan dakwah Nabi Muhammad saw. di Makkah</t>
  </si>
  <si>
    <t>menyajikan keterkaitan antara substansi dan strategi dengan keberhasilan dakwah Nabi Muhammad saw. di Madinah</t>
  </si>
  <si>
    <t>analisis Q.S. al-Hujurat/49: 10 dan 12 serta Hadis tentang kontrol diri (mujahadah an-nafs), prasangka baik (husnuzzan), dan persaudaraan (ukhuwah)</t>
  </si>
  <si>
    <t>menganalisis makna al-Asma’u al-Husna: al-Karim, al-Mu’min, al-Wakil, al-Matin, al-Jami’, al-‘Adl, dan al-Akhir</t>
  </si>
  <si>
    <t>menganalisis makna beriman kepada malaikat-malaikat Allah Swt.</t>
  </si>
  <si>
    <t>menganalisis ketentuan berpakaian sesuai syariat Islam</t>
  </si>
  <si>
    <t>menganalisis manfaat kejujuran dalam kehidupan sehari-hari</t>
  </si>
  <si>
    <t>menganalisis semangat menuntut ilmu, menerapkan, dan menyampaikannya kepada sesama</t>
  </si>
  <si>
    <t>menganalisis kedudukan al-Qur’an, Hadis, dan ijtihad sebagai sumber hukum Islam</t>
  </si>
  <si>
    <t>menganalisis hikmah ibadah haji, zakat, dan wakaf bagi individu dan masyarakat</t>
  </si>
  <si>
    <t>menganalisis substansi, strategi, dan penyebab keberhasilan dakwah Nabi Muhammad saw. di Makkah</t>
  </si>
  <si>
    <t>menganalisis substansi, strategi, dan keberhasilan dakwah Nabi Muhammad saw. di Madinah</t>
  </si>
  <si>
    <t>menganalisis Q.S. al-Isra’/17: 32, dan Q.S. an-Nur/24 : 2, serta Hadis tentang larangan pergaulan bebas dan perbuatan zina</t>
  </si>
  <si>
    <t>2017-2018</t>
  </si>
  <si>
    <t>menganalisis makna Q.S. al-Maidah/5 : 48; Q.S. an-Nisa/4: 59, dan Q.S. at-Taubah/9 : 105, serta Hadis tentang taat pada aturan, kompetisi dalam kebaikan, dan etos kerja</t>
  </si>
  <si>
    <t>menganalisis makna Q.S. Yunus/10 : 40-41 dan Q.S. al-Maidah/5 : 32, serta Hadis tentang toleransi, rukun, dan menghindarkan diri dari tindak kekerasan</t>
  </si>
  <si>
    <t>menganalisis makna iman kepada kitab-kitab Allah Swt.</t>
  </si>
  <si>
    <t>menganalisis makna iman kepada rasul-rasul Allah Swt.</t>
  </si>
  <si>
    <t>menganalisis makna syaja’ah (berani membela kebenaran) dalam kehidupan sehari-hari</t>
  </si>
  <si>
    <t>menganalisis perilaku hormat dan patuh kepada orangtua dan guru</t>
  </si>
  <si>
    <t>menganalisis pelaksanaan penyelenggaraan jenazah</t>
  </si>
  <si>
    <t>menganalisis pelaksanaan khutbah, tablig, dan dakwah</t>
  </si>
  <si>
    <t>menelaah prinsip-prinsip dan praktik ekonomi dalam Islam</t>
  </si>
  <si>
    <t>menelaah perkembangan peradaban Islam pada masa kejayaan</t>
  </si>
  <si>
    <t>menelaah perkembangan Islam pada masa modern (1800-sekarang)</t>
  </si>
  <si>
    <t>membaca Q.S. al-Maidah/5 : 48; Q.S. an-Nisa/4: 59, dan Q.S. at-Taubah/9 : 105 sesuai dengan kaidah tajwid dan makharijul huruf</t>
  </si>
  <si>
    <t>mendemonstrasikan hafalan Q.S. al-Maidah/5 : 48; Q.S. an-Nisa/4: 59, dan Q.S. at-Taubah/9 : 105 dengan fasih dan lancar</t>
  </si>
  <si>
    <t>menyajikan keterkaitan antara perintah berkompetisi dalam kebaikan dengan kepatuhan terhadap ketentuan Allah sesuai dengan pesan Q.S. al-Maidah/5 : 48; Q.S. an-Nisa/4: 59, dan Q.S. at-Taubah/9 : 105</t>
  </si>
  <si>
    <t>membaca Q.S. Yunus/10 : 40-41 dan Q.S. al-Maidah/5 : 32 sesuai dengan kaidah tajwid dan makharijul huruf</t>
  </si>
  <si>
    <t>mendemonstrasikan hafalan Q.S. Yunus/10 : 40-41 dan Q.S. al-Maidah/5 : 32 dengan fasih dan lancar</t>
  </si>
  <si>
    <t>menyajikan keterkaitan antara kerukunan dan toleransi sesuai pesan Q.S. Yunus/10: 40-41 dengan menghindari tindak kekerasan sesuai pesan Q.S. Al-Maidah/5: 32</t>
  </si>
  <si>
    <t>menyajikan keterkaitan antara beriman kepada kitab-kitab suci Allah Swt., dengan perilaku sehari-hari</t>
  </si>
  <si>
    <t>menyajikan kaitan antara iman kepada rasul-rasul Allah Swt. dengan keteguhan dalam bertauhid, toleransi, ketaatan, dan kecintaan kepada Allah</t>
  </si>
  <si>
    <t>menyajikan kaitan antara syaja’ah (berani membela kebenaran) dengan upaya mewujudkan kejujuran dalam kehidupan sehari-hari</t>
  </si>
  <si>
    <t>menyajikan kaitan antara ketauhidan dalam beribadah dengan hormat dan patuh kepada orangtua dan guru sesuai dengan Q.S. al-Isra’/17: 23 dan Hadis terkait</t>
  </si>
  <si>
    <t>menyajikan prosedur penyelenggaraan jenazah</t>
  </si>
  <si>
    <t>menyajikan ketentuan khutbah, tablig, dan dakwah</t>
  </si>
  <si>
    <t>mempresentasikan prinsip-prinsip dan praktik ekonomi dalam Islam</t>
  </si>
  <si>
    <t>menyajikan kaitan antara perkembangan peradaban Islam pada masa kejayaan dengan prinsip-prinsip yang mempengaruhinya</t>
  </si>
  <si>
    <t>menyajikan prinsip-prinsip perkembangan peradaban Islam pada masa modern (1800-sekarang)</t>
  </si>
  <si>
    <t>menyajikan prinsip-prinsip pembaharuan yang sesuai dengan perkembangan peradaban Islam pada masa modern</t>
  </si>
  <si>
    <t>4.11.1</t>
  </si>
  <si>
    <t>4.11.2</t>
  </si>
  <si>
    <t xml:space="preserve"> menganalisis dan mengevaluasi makna Q.S. Ali Imran/3: 190-191, dan Q.S. Ali Imran/3: 159, serta Hadis tentang berpikir kritis dan bersikap demokratis</t>
  </si>
  <si>
    <t>menganalisis dan mengevaluasi makna Q.S. Luqman/31: 13-14 dan Q.S. al-Baqarah/2: 83, serta Hadis tentang kewajiban beribadah dan bersyukur kepada Allah serta berbuat baik kepada sesama manusia</t>
  </si>
  <si>
    <t>menganalisis dan mengevaluasi makna iman kepada hari akhir</t>
  </si>
  <si>
    <t>menganalisis dan mengevaluasi makna iman kepada qadha dan qadar</t>
  </si>
  <si>
    <t>menganalisis dan mengevaluasi perilaku bekerja keras dan bertanggung jawab dalam kehidupan sehari-hari yang berkembang di masyarakat</t>
  </si>
  <si>
    <t>menganalisis dan mengevaluasi ketentuan pernikahan dalam Islam</t>
  </si>
  <si>
    <t>menganalisis dan mengevaluasi ketentuan waris dalam Islam</t>
  </si>
  <si>
    <t>menganalisis dan mengevaluasi strategi dakwah dan perkembangan Islam di Indonesia</t>
  </si>
  <si>
    <t>menganalisis dan mengevaluasi sejarah perkembangan Islam di Indonesia</t>
  </si>
  <si>
    <t>menganalisis dan mengevaluasi faktor-faktor kemajuan peradaban Islam di dunia</t>
  </si>
  <si>
    <t>menganalisis dan mengevaluasi faktor-faktor kemunduran peradaban Islam di dunia</t>
  </si>
  <si>
    <t>membaca Q.S. Ali Imran/3: 190-191, dan Q.S. Ali Imran/3: 159,; sesuai dengan kaidah tajwid dan makharijul-huruf</t>
  </si>
  <si>
    <t>Mendemonstrasikan hafalan Q.S. Ali Imran/3: 190-191, dan Q.S. Ali Imran/3: 159, dengan lancar</t>
  </si>
  <si>
    <t>Menyajikan keterkaitan antara sikap kritis dengan ciri orang-orang berakal (ulil albab) sesuai pesan Q.S. Ali Imran/3: 190-191</t>
  </si>
  <si>
    <t>membaca Q.S. Luqman/31: 13-14 dan Q.S. al-Baqarah/2: 83 sesuai dengan kaidah tajwid dan makharijul huruf</t>
  </si>
  <si>
    <t>mendemonstrasikan hafalan Q.S. Luqman/31: 13-14 dan Q.S. al-Baqarah/2: 83 dengan lancar</t>
  </si>
  <si>
    <t>menyajikan keterkaitan antara kewajiban beribadah dan bersyukur kepada Allah dengan berbuat baik terhadap sesama manusia sesuai pesan Q.S. Luqman/31: 13-14 dan Q.S. al-Baqarah/2: 83</t>
  </si>
  <si>
    <t>menyajikan kaitan antara beriman kepada hari akhir dengan perilaku jujur, bertanggung jawab, dan adil</t>
  </si>
  <si>
    <t>menyajikan kaitan antara beriman kepada qadha dan qadar Allah Swt. dengan sikap optimis, berikhtiar, dan bertawakal</t>
  </si>
  <si>
    <t>mengaitkan perilaku bekerja keras dan bertanggung jawab kehidupan sehari-hari yang berkembang di masyarakat dengan keimanan</t>
  </si>
  <si>
    <t>menyajikan prinsip-prinsip pernikahan dalam Islam</t>
  </si>
  <si>
    <t>mempraktikkan pelaksanaan pembagian waris dalam Islam</t>
  </si>
  <si>
    <t>menyajikan prinsip-prinsip strategi dakwah dan perkembangan Islam di Indonesia</t>
  </si>
  <si>
    <t>menyajikan nilai-nilai keteladanan tokoh-tokoh dalam sejarah perkembangan Islam di Indonesia</t>
  </si>
  <si>
    <t xml:space="preserve"> menyajikan faktor-faktor penentu kemajuan peradaban Islam di dunia</t>
  </si>
  <si>
    <t xml:space="preserve"> menyajikan faktor-faktor penyebab kemunduran peradaban Islam di dunia</t>
  </si>
  <si>
    <t>SMAN 2 PURWOKERTO</t>
  </si>
  <si>
    <t>LANGGENG HADI P.</t>
  </si>
  <si>
    <t>196906281992031006</t>
  </si>
  <si>
    <t>MIPA</t>
  </si>
  <si>
    <t>Purwokerto</t>
  </si>
  <si>
    <t>17 Juli 2017</t>
  </si>
  <si>
    <t>Drs. H. TOHAR, M.Si</t>
  </si>
  <si>
    <t>196307101994121002</t>
  </si>
  <si>
    <t>menganalisis ciri-ciri pribadi yang terus bertumbuh menjadi dewasa</t>
  </si>
  <si>
    <t>memahami makna nilai-nilai Kristiani: kesetiaan, kasih, dan keadilan dalam kehidupan</t>
  </si>
  <si>
    <t>memahami peran Roh Kudus dalam membaharui kehidupan orang beriman</t>
  </si>
  <si>
    <t>menganalisis makna kebersamaan dengan orang lain tanpa kehilangan identitas</t>
  </si>
  <si>
    <t>memahami keberadaan Allah sebagai pembaharu kehidupan manusia dan alam</t>
  </si>
  <si>
    <t>memahami peran Allah dalam kehidupan keluarga</t>
  </si>
  <si>
    <t>menganalisis pentingnya nilai-nilai Kristiani dalam kehidupan keluarga dan pernikahan</t>
  </si>
  <si>
    <t>menganalisis nilai-nilai Kristiani dalam menghadapi gaya hidup masa kini</t>
  </si>
  <si>
    <t>memahami peran keluarga dan sekolah sebagai lembaga pendidikan utama dalam kehidupan masa kini</t>
  </si>
  <si>
    <t>menilai perkembangan kebudayaan, ilmu pengetahuan, seni, dan tekonologi dengan mengacu pada Alkitab</t>
  </si>
  <si>
    <t>memahami arti demokrasi dan HAM serta mengenali berbagai bentuk pelanggaran demokrasi dan HAM yang merusak kehidupan dan kesejahteraan manusia</t>
  </si>
  <si>
    <t>menganalisis nilai-nilai multikultur</t>
  </si>
  <si>
    <t>menilai pentingnya keadilan sebagai dasar mewujudkan demokrasi dan HAM pada konteks global dan lokal mengacu pada Alkitab</t>
  </si>
  <si>
    <t>menganalisis peran remaja sebagai pembawa damai sejahtera dalam kehidupan sehari-hari selaku murid Kristus</t>
  </si>
  <si>
    <t>membuat karya yang berkaitan dengan menerapkan sikap dan perilaku yang menghargai demokrasi dan HAM</t>
  </si>
  <si>
    <t>membuat proyek yang berkaitan dengan kehidupan multikultur</t>
  </si>
  <si>
    <t>mempresentasikan karya yang berkaitan dengan pentingnya keadilan sebagai dasar mewujudkan demokrasi dan HAM mengacu pada teks Alkitab</t>
  </si>
  <si>
    <t>membuat proyek yang berkaitan dengan peran remaja sebagai pembawa damai sejahtera</t>
  </si>
  <si>
    <t>bersaksi tentang peran Allah dalam keluarganya</t>
  </si>
  <si>
    <t>membuat karya yang berkaitan dengan nilai-nilai Kristiani dalam kehidupan keluarga dan pernikahan</t>
  </si>
  <si>
    <t>mempresentasikan berbagai aktivitas yang menggambarkan nilai-nilai kristiani menghadapi gaya hidup masa kini</t>
  </si>
  <si>
    <t>membuat proyek yang berkaitan dengan peran keluarga dan sekolah sebagai lembaga pendidikan utama dalam kehidupan masa kini</t>
  </si>
  <si>
    <t>membuat karya yang mengkritisi perkembangan kebudayaan, ilmu pengetahuan, seni, dan tekonologi dengan mengacu pada Alkitab</t>
  </si>
  <si>
    <t>KATOLIK</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</si>
  <si>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</si>
  <si>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dan mampu menggunakan metoda sesuai kaidah keilmuan</t>
  </si>
  <si>
    <t>3. memahami, menerapkan, menganalisis pengetahuan faktual, konseptual, prosedural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</si>
  <si>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dan mampu menggunakan metoda sesuai kaidah keilmuan</t>
  </si>
  <si>
    <t>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</si>
  <si>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menyaji, dan mencipta dalam ranah konkret dan ranah abstrak terkait dengan pengembangan dari yang dipelajarinya di sekolah secara mandiri serta bertindak secara efektif dan kreatif, dan mampu menggunakan metoda sesuai dengan kaidah keilmuan</t>
  </si>
  <si>
    <t>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</si>
  <si>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3. memahami, menerapkan, menganalisis pengetahuan faktual, konseptual, prosedural, metakognitif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</si>
  <si>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memahami diri yang memiliki kemampuan dan keterbatasannya</t>
  </si>
  <si>
    <t>melakukan aktivitas (misalnya menuliskan refleksi/menuliskan doa/menuliskan puisi) yang berkaitan dengan kemampuan dan keterbatasannya</t>
  </si>
  <si>
    <t>memahami Gereja sebagai umat Allah dan persekutuan yang terbuka</t>
  </si>
  <si>
    <t>melakukan aktivitas (misalnya menuliskan refleksi/doa/puisi/membuat kliping berita dan gambar/melakukan wawancara dengan tokoh-tokoh umat) tentang Gereja sebagai umat Allah dan persekutuan yang terbuka</t>
  </si>
  <si>
    <t>memahami panggilan hidupnya sebagai umat Allah (Gereja) dengan menentukan langkah yang tepat dalam menjawab panggilan hidup tersebut</t>
  </si>
  <si>
    <t>melakukan aktivitas (misalnya menuliskan refleksi/doa/puisi) tentang panggilan hidupnya sebagai umat Allah (Gereja) dengan menentukan langkah yang tepat dalam menjawab panggilan hidup tersebut</t>
  </si>
  <si>
    <t>3. memahami dan menerapkan pengetahuan faktual, konseptual, prosedural dalam ilmu pengetahuan, teknologi, seni, budaya, dan humaniora dengan wawasankemanusiaan, kebangsaan, kenegaraan, dan peradaban terkait fenomena dan kejadian, serta menerapkan pengetahuanprosedural pada bidangkajian yang spesifik sesuai dengan bakat dan minatnya untuk memecahkan masalah</t>
  </si>
  <si>
    <t>3. memahami, menerapkan, dan menjelaskan pengetahuan faktual, konseptual, prosedural, dan metakognitif dalamilmu pengetahuan, teknologi, seni, budaya, dan humaniora dengan wawasankemanusiaan, kebangsaan, kenegaraan, dan peradaban terkait penyebab fenomena dan kejadian, serta menerapkan pengetahuanprosedural pada bidangkajian yang spesifik sesuai dengan bakat dan minatnya untuk memecahkan masalah</t>
  </si>
  <si>
    <t>memahami jati diri sebagai perempuan atau laki-laki yang saling melengkapi dan sederajat</t>
  </si>
  <si>
    <t>melakukan aktivitas (misalnya menuliskan refleksi/puisi/doa) tentang jati dirinya sebagai perempuan atau laki-laki yang saling melengkapi dan sederajat</t>
  </si>
  <si>
    <t>memahami sifat-sifat Gereja sebagai dasar panggilan untuk merasul dan memperjuangkan nilai-nilai Kerajaan Allah</t>
  </si>
  <si>
    <t>melakukan aktivitas (misalnya menuliskan refleksi/doa/puisi/membuat kliping berita dan gambar/membuat rangkuman) tentang sifat-sifat Gereja sebagai dasar panggilan untuk merasul dan memperjuangkan nilai-nilai Kerajaan Allah</t>
  </si>
  <si>
    <t>memahami nilai-nilai keadilan, kejujuran, kebenaran, perdamaian dan keutuhan ciptaan sesuai dengan ajaran Yesus Kristus</t>
  </si>
  <si>
    <t>melakukan aktivitas (misalnya menuliskan refleksi/doa/puisi/rangkuman) tentang nilai-nilai keadilan, kejujuran, kebenaran, perdamaian dan keutuhan ciptaan sesuai dengan ajaran Yesus Kristus</t>
  </si>
  <si>
    <t>4. mengolah, menalar, dan menyaji dalam ranah konkret dan ranahabstrak terkait dengan pengembangan dari yang dipelajarinya di sekolah secara mandiri, dan mampu menggunakan metoda sesuai kaidah keilmuan</t>
  </si>
  <si>
    <t>4. mengolah, menalar, dan menyaji dalam ranah konkret dan ranah abstrak terkait dengan pengembangan dari yang dipelajarinya di sekolah secara mandiri, bertindak secara efektif dan kreatif, serta mampu menggunakan metoda sesuai kaidah keilmuan</t>
  </si>
  <si>
    <t>4. mengolah, menalar, menyaji, dan mencipta dalam ranah konkret dan ranahabstrak terkait dengan pengembangan dari yang dipelajarinya di sekolah secara mandiri serta bertindak secara efektif dan kreatif, dan mampu menggunakan metoda sesuai kaidah keilmuan</t>
  </si>
  <si>
    <t>memahami konsekuensi dirinya sebagai citra Allah dalam berelasi dengan sesama manusia yang diciptakan sebagai citra Allah yang bersaudara satu sama lain</t>
  </si>
  <si>
    <t>melakukan aktivitas (misalnya menuliskan refleksi/doa/menyusun kliping berita dan gambar) tentang sikap saling menghargai sesama manusia yang diciptakan sebagai citra Allah yang bersaudara satu sama lain</t>
  </si>
  <si>
    <t>memahami fungsi dan peranan hierarki serta kaum awam dalam Gereja Katolik</t>
  </si>
  <si>
    <t>melakukan aktivitas (misalnya menuliskan refleksi/doa/puisi/membuat rangkuman) tentang fungsi dan peranan Hierarki serta kaum awam dalam Gereja Katolik</t>
  </si>
  <si>
    <t>memahami kemajemukan bangsa Indonesia sebagai anugerah Allah</t>
  </si>
  <si>
    <t>melakukan aktivitas (misalnya menuliskan refleksi/doa/puisi/rangkuman/mem-buat kliping berita dan gambar) tentang kemajemukan bangsa Indonesia sebagai anugerah Allah</t>
  </si>
  <si>
    <t>memahami peran dan fungi suara hati sehingga dapat bertindak secara benar dan tepat</t>
  </si>
  <si>
    <t>melakukan aktivitas (misalnya menuliskan refleksi/puisi/doa) tentang suara hati untuk dapat bertindak secara benar dan tepat</t>
  </si>
  <si>
    <t>memahami tugas pokok Gereja sesuai dengan kedudukan dan peranannya sebagai murid Yesus Kristus</t>
  </si>
  <si>
    <t>melakukan aktivitas (misalnya menuliskan refleksi/doa/puisi/membuat rangkuman) tentang keterlibatan diri dalam tugas pokok Gereja sesuai dengan kedudukan dan peranannya sebagai murid Yesus Kristus</t>
  </si>
  <si>
    <t>memahami makna berdialog serta bekerja sama dengan umat beragama lain</t>
  </si>
  <si>
    <t>melakukan aktivitas (misalnya menuliskan refleksi/doa/puisi/rangkuman/wawancara dengan tokoh umat) tentang semangat dialog dan kerja sama dengan umat beragama lain</t>
  </si>
  <si>
    <t>memahami perlunya sikap kritis dan bertanggung-jawab terhadap pengaruh mass media, ideologi dan gaya hidup yang berkembang</t>
  </si>
  <si>
    <t>melakukan aktivitas (misalnya menulis refleksi/puisi/doa)) tentang sikap kritis dan bertanggung jawab terhadap pengaruh mass media, ideologi dan gaya hidup yang berkembang</t>
  </si>
  <si>
    <t>memahami hubungan Gereja dengan dunia agar dapat terlibat dalam kegembiraan dan keprihatinan dunia</t>
  </si>
  <si>
    <t>melakukan aktivitas (misalnya menuliskan refleksi/doa/puisi/membuat rangkuman) tentang hubungan Gereja dengan dunia agar dapat terlibat dalam kegembiraan dan keprihatinan dunia</t>
  </si>
  <si>
    <t>memahami makna keterlibatan aktif umat Katolik dalam membangun bangsa dan negara Indonesia</t>
  </si>
  <si>
    <t>melakukan aktivitas (misalnya menuliskan refleksi/doa/puisi/rangkuman/membuat kliping berita dan gambar) tentang peran aktif umat Katolik dalam membangun bangsa dan negara Indonesia</t>
  </si>
  <si>
    <t>memahami Kitab Suci dan Tradisi sebagai dasar iman kristiani</t>
  </si>
  <si>
    <t>melakukan aktivitas (misalnya menulis refleksi/slogan/puisi/kata bermakna) tentang Kitab Suci dan Tradisi sebagai dasar iman kristiani</t>
  </si>
  <si>
    <t>memahami tentang hak asasi Manusia, sebagai dasar panggilan untuk ikut serta menegakkan hak-hak asasi manusia</t>
  </si>
  <si>
    <t>melakukan aktivitas (misalnya menuliskan refleksi/doa/menyusun kliping berita atau gambar) tentang perjuangan Gereja dalam menegakkan hak asasi manusia</t>
  </si>
  <si>
    <t>memahami Yesus Kristus yang datang untuk mewartakan dan memperjuangkan Kerajaan Allah</t>
  </si>
  <si>
    <t>melakukan aktivitas (misalnya menuliskan refleksi/puisi/doa) tentang Yesus Kristus yang datang untuk mewartakan dan memperjuangkan Kerajaan Allah</t>
  </si>
  <si>
    <t>memahami makna dan hakikat bersyukur atas hidup sebagai anugerah Allah</t>
  </si>
  <si>
    <t>melakukan aktivitasa (misalnya menuliskan refleksi/doa/puisi/membuat rangkuman) tentang hidup sebagai anugerah Allah</t>
  </si>
  <si>
    <t>memahami makna sengsara, wafat, kebangkitan dan kenaikan Yesus Kristus demi kebahagiaan manusia</t>
  </si>
  <si>
    <t>melakukan aktivitas (menuliskan refleksi/puisi/doa) tentang pribadi Yesus Kristus yang rela menderita, sengsara, wafat, dan bangkit demi kebahagiaan manusia</t>
  </si>
  <si>
    <t>memahami pribadi Yesus Kristus sebagai sahabat sejati, tokoh idola, dan Juru Selamat</t>
  </si>
  <si>
    <t>melakukan aktivitas (misalnya menuliskan refleksi tentang pribadi Yesus Kristus sebagai sahabat sejati, tokoh idola, dan Juru Selamat</t>
  </si>
  <si>
    <t xml:space="preserve"> memahami Allah Tritunggal sebagai kebenaran iman Kristiani</t>
  </si>
  <si>
    <t xml:space="preserve"> melakukan aktivitas (misalnya menuliskan refleksi/doa/puisi) tentang Allah Tritunggal sebagai kebenaran iman Kristiani</t>
  </si>
  <si>
    <t>memahami peran Roh Kudus yang melahirkan, membimbing, dan menghidupi Gereja</t>
  </si>
  <si>
    <t xml:space="preserve"> melakukan aktivitas (misalnya menggambar simbol/refleksi) tentang Roh Kudus yang melahirkan, membimbing, dan menghidupi Gereja</t>
  </si>
  <si>
    <t>menganalisis sejarah penyiaran agama Buddha pada zaman Mataram Kuno, Sriwijaya, zaman penjajahan dan kemerdekaan hingga masa sekarang</t>
  </si>
  <si>
    <t>menyaji sejarah penyiaran agama Buddha pada zaman Mataram Kuno, Sriwijaya, zaman penjajahan dan kemerdekaan hingga masa sekarang</t>
  </si>
  <si>
    <t>menganalisis pengetahuan tentang aspek-aspek dan pengklasifikasian sila</t>
  </si>
  <si>
    <t>mengolah aspek-aspek dan pengklasifikasian sila</t>
  </si>
  <si>
    <t>menganalisis pengetahuan tentang alam semesta dan alam-alam kehidupan</t>
  </si>
  <si>
    <t>menalar konsep alam semesta dan alam-alam kehidupan</t>
  </si>
  <si>
    <t>memahami peranan agama, tujuan hidup, dan perlindungan berdasarkan agama Buddha</t>
  </si>
  <si>
    <t>menyaji peranan agama, tujuan hidup, dan perlindungan berdasarkan agama Buddha</t>
  </si>
  <si>
    <t>menerapkan pengetahuan tentang puja terkait dengan budaya</t>
  </si>
  <si>
    <t>menyaji puja terkait dengan budaya</t>
  </si>
  <si>
    <t>menerapkan pengetahuan tentang meditasi pandangan terang</t>
  </si>
  <si>
    <t>mempraktikkan meditasi pandangan terang</t>
  </si>
  <si>
    <t>4. mengolah, menalar, menyaji, dan mencipta dalam ranah konkret dan ranah abstrak terkait dengan pengembangan dari yang dipelajarinya di sekolah secara mandiri serta bertindak secara efektif dan kreatif, dan mampu menggunakan metoda sesuai kaidah keilmuan</t>
  </si>
  <si>
    <t>memahami peranan Agama Buddha dalam ilmu pengetahuan, teknologi, seni, dan budaya</t>
  </si>
  <si>
    <t>mengolah peranan Agama Buddha dalam ilmu pengetahuan, teknologi, seni, dan budaya</t>
  </si>
  <si>
    <t>menganalisis pengetahuan tentang peranan Agama Buddha dalam pelestarian lingkungan</t>
  </si>
  <si>
    <t>menalar peranan Agama Buddha dalam pelestarian lingkungan</t>
  </si>
  <si>
    <t>menganalisis pengetahuan tentang masalah-masalah sosial ditinjau dari agama Buddha</t>
  </si>
  <si>
    <t>menalar masalah-masalah sosial ditinjau dari agama Buddha</t>
  </si>
  <si>
    <t>menganalisis berbagai fenomena kehidupan sesesuai proses kerja hukum tertib kosmis (niyama)</t>
  </si>
  <si>
    <t>menalar berbagai fenomena kehidupan sesesuai proses kerja hukum tertib kosmis (niyama)</t>
  </si>
  <si>
    <t>memahami pengetahuan tentang berbagai fenomena dan kejadian berdasarkan proses kerja hukum-hukum kebenaran</t>
  </si>
  <si>
    <t>menyaji berbagai fenomena dan kejadian berdasarkan proses kerja hukum-hukum kebenaran</t>
  </si>
  <si>
    <t>memahami hakekat dan nilai-nilai Yajňa yang terkandung dalam kitab Ramayana</t>
  </si>
  <si>
    <t>mempraktekkan pelaksanaan Yajňa menurut kitab Ramayana dalam kehidupan</t>
  </si>
  <si>
    <t>menerapkan Yoga Asanas menurut Susastra Hindu</t>
  </si>
  <si>
    <t>menyajikan Yoga Asanas dalam kehidupan sehari-hari</t>
  </si>
  <si>
    <t>memahami klasifikasi Veda sebagai sumber Hukum Hindu</t>
  </si>
  <si>
    <t>menyajikan klasifikasi Veda sebagai sumber Hukum Hindu</t>
  </si>
  <si>
    <t>3. memahami, menerapkan, menganalisis pengetahuan faktual, konseptual, prosedural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</si>
  <si>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memahami ajaran Upaveda sebagai tuntunan hidup</t>
  </si>
  <si>
    <t>menyajikan bagian-bagian Upaveda sebagai tuntunan hidup</t>
  </si>
  <si>
    <t>memahami hakekat Yajňa yang terkandung dalam Mahabharata</t>
  </si>
  <si>
    <t>menyajikan pelaksanaan Yajňa menurut Mahabharata dalam kehidupan</t>
  </si>
  <si>
    <t>memahami sejarah perkembangan kebudayaan Hindu di dunia</t>
  </si>
  <si>
    <t>menguraikan sejarah perkembangan kebudayaan Hindu di dunia</t>
  </si>
  <si>
    <t>memahami hakekat Wariga dalam kehidupan</t>
  </si>
  <si>
    <t>mempraktekkan cara menentukan Wariga dalam kehidupan umat Hindu</t>
  </si>
  <si>
    <t>memahami pengetahuan konseptual bahwa Moksha sebagai tujuan akhir menurut agama Hindu</t>
  </si>
  <si>
    <t>menalar Moksha sebagai tujuan akhir menurut agama Hindu</t>
  </si>
  <si>
    <t>menerapkan ajaran Yantra, Tantra dan Mantra</t>
  </si>
  <si>
    <t>menyajikan ajaran Yantra, Tantra dan Mantra</t>
  </si>
  <si>
    <t>memahami ajaran Dharsana dalam agama Hindu</t>
  </si>
  <si>
    <t>menyajikan bagian-bagian ajaran Dharsana sabagai bagian dalam filsafat Hindu</t>
  </si>
  <si>
    <t>memahami esensi Bhakti sejati dalam Ramayana</t>
  </si>
  <si>
    <t>menyajikan esensi Bhakti sejati dalam Ramayana</t>
  </si>
  <si>
    <t>menganalisis ajaran Astangga Yoga untuk mencapai Moksha</t>
  </si>
  <si>
    <t>menyajikan Astangga Yoga untuk mencapai Moksha</t>
  </si>
  <si>
    <t>memahami pengetahuan konseptual tentang ajaran Catur Asrama</t>
  </si>
  <si>
    <t>menyajikan ajaran Catur Asrama dalam tatanan hidup</t>
  </si>
  <si>
    <t>menerapkan perilaku bertanggung jawab untuk menciptakan keluarga Sukhinah</t>
  </si>
  <si>
    <t>menyajikan perilaku bertanggung jawab untuk menciptakan keluarga Sukhinah</t>
  </si>
  <si>
    <t>menerapkan ajaran Dasa Yama Bratha, dan Dasa Nyama Bratha dalam kehidupan sehari-hari</t>
  </si>
  <si>
    <t>menguraikan contoh-contoh Dasa Yama Bratha, dan Dasa Nyama Bratha dalam kehidupan sehari-hari</t>
  </si>
  <si>
    <t>memahami pengetahuan konseptual ajaran Catur Warna susastra Hindu</t>
  </si>
  <si>
    <t>menyajikan masing-masing fungsi Catur Warna dalam masyarakat</t>
  </si>
  <si>
    <t>memahami kebesaran dan kekuasaan Tian atas hidup dan kehidupan di dunia</t>
  </si>
  <si>
    <t>menceritakan pengalaman spiritual terkait kebesaran dan kekuasaan Tian</t>
  </si>
  <si>
    <t>memahami pembinaan diri sebagai kewajiban pokok setiap manusia</t>
  </si>
  <si>
    <t>mempraktikkan sikap mengasihi sesama manusia dan usaha berhenti pada puncak kebaikan dari salah-satu predikat yang disandang</t>
  </si>
  <si>
    <t>memahami pentingnya pendidikan dan belajar dalam menggenapi kodrat suci kemanusiaan</t>
  </si>
  <si>
    <t>mempraktikkan metodelogi belajar</t>
  </si>
  <si>
    <t>3. memahami, menerapkan, menganalisisi pengetahuan faktual, konseptual, procedural berdasarkan rasa ingin tahuannya tentang ilmu pengetahuan, teknologi, seni, budaya, dan humaniora dengan wawasan kemanusian, kebangsaan, kenegaraan, dan peradaban terkait penyebab fenomena dan kejadian, serta menerapkan pengetahuan procedural pada bidang kajian yang spesifik sesuai dengan bakat dan minatnya untuk memecahkan masalah</t>
  </si>
  <si>
    <t>3. memahami, menerapkan, menganalisisi pengetahuan factual, konseptual, procedural berdasarkan rasa ingin tahuannya tentang ilmu pengetahuan, teknologi, seni, budaya, dan humaniora dengan wawasan kemanusian, kebangsaan, kenegaraan, dan peradaban terkait penyebab fenomena dan kejadian, serta menerapkan pengetahuan procedural pada bidang kajian yang spesifik sesuai dengan bakat dan minatnya untuk memecahkan masalah</t>
  </si>
  <si>
    <t>memahami hakikat dan sifat dasar manusia</t>
  </si>
  <si>
    <t>mencari contoh-contoh tindakan yang merupakan dorongan dari benih-benih kebajikan (watak sejati)</t>
  </si>
  <si>
    <t>memahami makna Xiao sebagai pokok kebajikan</t>
  </si>
  <si>
    <t>mempraktikkan perilaku hormat kepada orang tua sebagai bentuk laku bakti</t>
  </si>
  <si>
    <t>memahami Yin Yang sebagai jalan suci Tian</t>
  </si>
  <si>
    <t>mempraktikkan perilaku hidup berdasarkan pemahaman Yin Yang</t>
  </si>
  <si>
    <t>4. mengolah, menalar, dan menyaji dalam ranah konkret dan ranah abstrak terkait dengan pengembangan dari yang dipelajarinya di sekolah secara mandiri, dan mampu menggunakan metode sesuai kaidah keilmuan</t>
  </si>
  <si>
    <t>memahami hakikat dan makna ibadah</t>
  </si>
  <si>
    <t>mempraktikkan perbuatan menolong sesama sebagai bentuk ibadah yang nyata</t>
  </si>
  <si>
    <t>memahami Nabi Kongzi sebagai Tianzhi Muduo</t>
  </si>
  <si>
    <t>mempraktikkan sikap dan kebiasaan Nabi Kongzi dalam kehidupan sehari-hari</t>
  </si>
  <si>
    <t>memahami makna Zhongshu (Satya dan Tepaselira)</t>
  </si>
  <si>
    <t>menceritakan pengalaman penerapan sikap Zhongshu serta manfaatnya</t>
  </si>
  <si>
    <t>memahami makna persembahyangan kepada Tian</t>
  </si>
  <si>
    <t>mempraktikkan sembahyang kepada Tian</t>
  </si>
  <si>
    <t>menjelaskan prinsip-prinsip moral yang diajarkan Mengzi</t>
  </si>
  <si>
    <t>mempraktikkan prinsip-prinsip moral yang diajarkan Mengzi</t>
  </si>
  <si>
    <t>menjelaskan (secara umum) isi dari kitab yang pokok (Sishu) dan isi kitab yang mendasari (Wujing)</t>
  </si>
  <si>
    <t>mempresentasi kan pemahaman tentang salah-satu ayat yang terdapat dalam kitab Sishu atau Wujing.</t>
  </si>
  <si>
    <t>menjelaskan karya dan nilai keteladanan para nabi dan raja suci</t>
  </si>
  <si>
    <t>menginventaris benda-benda dan karya yang ditemukan oleh para nabi purba yang masih digunakan sampai saat ini</t>
  </si>
  <si>
    <t>memahami upacara persembahyangan kepada arwah suci (leluhur, nabi, dan para suci)</t>
  </si>
  <si>
    <t>mempraktikkan upacara persembahyangan kepada arwah suci (leluhur, nabi, dan para suci)</t>
  </si>
  <si>
    <t>memahami makna sikap hidup Tengah Sempurna</t>
  </si>
  <si>
    <t>mencari contoh-contoh sikap tengah dalam sebuah kasus, dan memperaktekkannya</t>
  </si>
  <si>
    <t>menjelaskan sejarah masuknya, perkembangan, dan eksistensi agama Khonghucu di Indonesia</t>
  </si>
  <si>
    <t>merumuskan sikap dan tindakan yang harus dilakukan untuk eksistensi agama Khonghucu di masa depan</t>
  </si>
  <si>
    <t>menjelaskan makna Cinta kasih sebagai hakikat kemanusiaan</t>
  </si>
  <si>
    <t>mempraktikkan perilaku yang berlandaskan Cinta kasih</t>
  </si>
  <si>
    <t>menjelaskan makna agamis Xinnian (tahun baru Kongzili) dan kaitannya dengan teradisi dan budaya</t>
  </si>
  <si>
    <t>mengamati teradisi dan kebiasaan yang dilakukan umat Khonghucu terkait dengan perayaan Tahun Baru Kongzili (Xinnian)</t>
  </si>
  <si>
    <t>mengenal tempat-tempat ibadah umat Khonghucu</t>
  </si>
  <si>
    <t>berkunjung dan mencari informasi tentang tempat-tempat ibadah umat Khonghucu</t>
  </si>
  <si>
    <t>memahami sikap dan karakter Junzi</t>
  </si>
  <si>
    <t>memperaktikkan sikap dan karakter Junzi</t>
  </si>
  <si>
    <t>memahami makna perbedaan, toleransi, kerukunan, dan hidup harmonis</t>
  </si>
  <si>
    <t>berdialog dengan tokoh agama lain tentang makna pentingnya kerukunan dan cara-cara yang harus dilakukan untuk membangun kerukunan</t>
  </si>
  <si>
    <t xml:space="preserve">KOMPETESI INTI </t>
  </si>
  <si>
    <t xml:space="preserve">JUMLAH JAM MENGAJAR </t>
  </si>
  <si>
    <t>( …… X 45 menit )</t>
  </si>
  <si>
    <t>SILABUS SEMESTER 1</t>
  </si>
  <si>
    <t>SILABUS SEMESTER 2</t>
  </si>
  <si>
    <t>MATERI POKOK KOMPETENSI PENGETAHUAN</t>
  </si>
  <si>
    <t>MATERI POKOK KOMPETENSI KETERAMPILAN</t>
  </si>
  <si>
    <t>PEBELAJARAN</t>
  </si>
  <si>
    <t>PENILIAN</t>
  </si>
  <si>
    <t>SUMBER BELAJARAN</t>
  </si>
  <si>
    <t>PROGRAM MINGGU EFFEKTIF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</si>
</sst>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ddd"/>
  </numFmts>
  <fonts count="65" x14ac:knownFonts="1">
    <font>
      <sz val="10"/>
      <name val="Arial"/>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0"/>
      <name val="Arial"/>
      <family val="2"/>
    </font>
    <font>
      <b/>
      <sz val="10"/>
      <name val="Arial"/>
      <family val="2"/>
    </font>
    <font>
      <sz val="10"/>
      <name val="Arial"/>
      <family val="2"/>
    </font>
    <font>
      <sz val="11"/>
      <name val="Cambria"/>
      <family val="1"/>
    </font>
    <font>
      <b/>
      <u/>
      <sz val="16"/>
      <name val="Cambria"/>
      <family val="1"/>
    </font>
    <font>
      <sz val="12"/>
      <name val="Cambria"/>
      <family val="1"/>
    </font>
    <font>
      <b/>
      <sz val="11"/>
      <name val="Arial"/>
      <family val="2"/>
    </font>
    <font>
      <sz val="10"/>
      <name val="Cambria"/>
      <family val="1"/>
      <scheme val="major"/>
    </font>
    <font>
      <b/>
      <sz val="10"/>
      <name val="Cambria"/>
      <family val="1"/>
      <scheme val="major"/>
    </font>
    <font>
      <b/>
      <sz val="12"/>
      <name val="Cambria"/>
      <family val="1"/>
      <scheme val="major"/>
    </font>
    <font>
      <b/>
      <sz val="9"/>
      <name val="Cambria"/>
      <family val="1"/>
      <scheme val="major"/>
    </font>
    <font>
      <sz val="10"/>
      <name val="Arial"/>
      <family val="2"/>
    </font>
    <font>
      <sz val="20"/>
      <name val="Trebuchet MS"/>
      <family val="2"/>
    </font>
    <font>
      <b/>
      <sz val="20"/>
      <name val="Trebuchet MS"/>
      <family val="2"/>
    </font>
    <font>
      <b/>
      <sz val="24"/>
      <name val="Arial"/>
      <family val="2"/>
    </font>
    <font>
      <b/>
      <sz val="16"/>
      <name val="Arial"/>
      <family val="2"/>
    </font>
    <font>
      <sz val="10"/>
      <color theme="0"/>
      <name val="Calibri"/>
      <family val="2"/>
      <scheme val="minor"/>
    </font>
    <font>
      <b/>
      <sz val="10"/>
      <color rgb="FFFFFF00"/>
      <name val="Calibri"/>
      <family val="2"/>
      <scheme val="minor"/>
    </font>
    <font>
      <sz val="11"/>
      <color theme="1"/>
      <name val="Calibri"/>
      <family val="2"/>
      <scheme val="minor"/>
    </font>
    <font>
      <sz val="11"/>
      <color theme="0" tint="-4.9989318521683403E-2"/>
      <name val="Arial Rounded MT Bold"/>
      <family val="2"/>
    </font>
    <font>
      <u/>
      <sz val="11"/>
      <color theme="10"/>
      <name val="Calibri"/>
      <family val="2"/>
    </font>
    <font>
      <b/>
      <sz val="14"/>
      <color theme="0"/>
      <name val="Calibri"/>
      <family val="2"/>
    </font>
    <font>
      <sz val="11"/>
      <color indexed="10"/>
      <name val="Calibri"/>
      <family val="2"/>
    </font>
    <font>
      <sz val="11"/>
      <name val="Calibri"/>
      <family val="2"/>
      <scheme val="minor"/>
    </font>
    <font>
      <sz val="10"/>
      <color theme="3" tint="0.59999389629810485"/>
      <name val="Arial"/>
      <family val="2"/>
    </font>
    <font>
      <b/>
      <sz val="22"/>
      <color rgb="FFFFFF00"/>
      <name val="Arial"/>
      <family val="2"/>
    </font>
    <font>
      <sz val="10"/>
      <color theme="3" tint="0.59999389629810485"/>
      <name val="Calibri"/>
      <family val="2"/>
      <scheme val="minor"/>
    </font>
    <font>
      <b/>
      <sz val="18"/>
      <color theme="3" tint="-0.499984740745262"/>
      <name val="Maiandra GD"/>
      <family val="2"/>
    </font>
    <font>
      <b/>
      <sz val="20"/>
      <color theme="3" tint="-0.499984740745262"/>
      <name val="Maiandra GD"/>
      <family val="2"/>
    </font>
    <font>
      <sz val="12"/>
      <color theme="3" tint="-0.499984740745262"/>
      <name val="Maiandra GD"/>
      <family val="2"/>
    </font>
    <font>
      <sz val="9"/>
      <color theme="1"/>
      <name val="Calibri"/>
      <family val="2"/>
      <scheme val="minor"/>
    </font>
    <font>
      <b/>
      <sz val="11"/>
      <name val="Maiandra GD"/>
      <family val="2"/>
    </font>
    <font>
      <b/>
      <sz val="14"/>
      <color theme="0"/>
      <name val="Calibri"/>
      <family val="2"/>
      <scheme val="minor"/>
    </font>
    <font>
      <sz val="9"/>
      <color indexed="10"/>
      <name val="Calibri"/>
      <family val="2"/>
    </font>
    <font>
      <b/>
      <sz val="11"/>
      <name val="Calibri"/>
      <family val="2"/>
      <scheme val="minor"/>
    </font>
    <font>
      <sz val="10"/>
      <color theme="1"/>
      <name val="Calibri"/>
      <family val="2"/>
      <scheme val="minor"/>
    </font>
    <font>
      <b/>
      <sz val="11"/>
      <color theme="0"/>
      <name val="Calibri"/>
      <family val="2"/>
      <scheme val="minor"/>
    </font>
    <font>
      <sz val="11"/>
      <color theme="3" tint="0.59999389629810485"/>
      <name val="Calibri"/>
      <family val="2"/>
      <scheme val="minor"/>
    </font>
    <font>
      <sz val="11"/>
      <color theme="1"/>
      <name val="Calibri"/>
      <family val="2"/>
    </font>
    <font>
      <i/>
      <sz val="8"/>
      <color theme="1"/>
      <name val="Calibri"/>
      <family val="2"/>
      <scheme val="minor"/>
    </font>
    <font>
      <sz val="11"/>
      <name val="Maiandra GD"/>
      <family val="2"/>
    </font>
    <font>
      <sz val="9"/>
      <name val="Calibri"/>
      <family val="2"/>
      <scheme val="minor"/>
    </font>
    <font>
      <sz val="10"/>
      <color theme="0"/>
      <name val="Arial"/>
      <family val="2"/>
    </font>
    <font>
      <b/>
      <sz val="10"/>
      <color theme="6" tint="0.79998168889431442"/>
      <name val="Arial"/>
      <family val="2"/>
    </font>
    <font>
      <sz val="18"/>
      <name val="Trebuchet MS"/>
      <family val="2"/>
    </font>
    <font>
      <sz val="10"/>
      <color rgb="FFFF0000"/>
      <name val="Arial"/>
      <family val="2"/>
    </font>
    <font>
      <sz val="10"/>
      <name val="Cambria"/>
      <family val="1"/>
    </font>
    <font>
      <b/>
      <sz val="10"/>
      <color rgb="FF0070C0"/>
      <name val="Arial"/>
      <family val="2"/>
    </font>
    <font>
      <b/>
      <sz val="12"/>
      <name val="Arial"/>
      <family val="2"/>
    </font>
    <font>
      <b/>
      <sz val="16"/>
      <name val="Arial Black"/>
      <family val="2"/>
    </font>
    <font>
      <b/>
      <sz val="18"/>
      <name val="Arial Black"/>
      <family val="2"/>
    </font>
    <font>
      <b/>
      <sz val="10"/>
      <color theme="0"/>
      <name val="Cambria"/>
      <family val="1"/>
      <scheme val="major"/>
    </font>
    <font>
      <b/>
      <sz val="9"/>
      <color theme="0"/>
      <name val="Cambria"/>
      <family val="1"/>
      <scheme val="major"/>
    </font>
    <font>
      <sz val="10"/>
      <color theme="0"/>
      <name val="Cambria"/>
      <family val="1"/>
      <scheme val="major"/>
    </font>
    <font>
      <sz val="12"/>
      <name val="Arial"/>
      <family val="2"/>
    </font>
    <font>
      <sz val="8"/>
      <name val="Arial"/>
      <family val="2"/>
    </font>
    <font>
      <b/>
      <sz val="10"/>
      <color rgb="FFFF0000"/>
      <name val="Cambria"/>
      <family val="1"/>
      <scheme val="major"/>
    </font>
    <font>
      <b/>
      <sz val="9"/>
      <color rgb="FFFF0000"/>
      <name val="Cambria"/>
      <family val="1"/>
      <scheme val="major"/>
    </font>
    <font>
      <sz val="10"/>
      <color rgb="FFFF0000"/>
      <name val="Cambria"/>
      <family val="1"/>
      <scheme val="major"/>
    </font>
    <font>
      <sz val="11"/>
      <name val="Arial"/>
      <family val="2"/>
    </font>
  </fonts>
  <fills count="53">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249977111117893"/>
        <bgColor indexed="64"/>
      </patternFill>
    </fill>
    <fill>
      <patternFill patternType="lightGrid">
        <fgColor theme="5" tint="-0.499984740745262"/>
        <bgColor theme="5" tint="-0.24994659260841701"/>
      </patternFill>
    </fill>
    <fill>
      <patternFill patternType="solid">
        <fgColor rgb="FFFF0000"/>
        <bgColor indexed="64"/>
      </patternFill>
    </fill>
    <fill>
      <patternFill patternType="solid">
        <fgColor theme="0"/>
        <bgColor theme="0"/>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theme="0"/>
      </patternFill>
    </fill>
    <fill>
      <patternFill patternType="solid">
        <fgColor rgb="FF008000"/>
        <bgColor theme="0"/>
      </patternFill>
    </fill>
    <fill>
      <patternFill patternType="solid">
        <fgColor rgb="FFFFFF00"/>
        <bgColor auto="1"/>
      </patternFill>
    </fill>
    <fill>
      <patternFill patternType="solid">
        <fgColor rgb="FF0000FF"/>
        <bgColor theme="0"/>
      </patternFill>
    </fill>
    <fill>
      <patternFill patternType="solid">
        <fgColor rgb="FF00CC00"/>
        <bgColor theme="0"/>
      </patternFill>
    </fill>
    <fill>
      <patternFill patternType="solid">
        <fgColor rgb="FFFF9900"/>
        <bgColor theme="0"/>
      </patternFill>
    </fill>
    <fill>
      <patternFill patternType="solid">
        <fgColor rgb="FF00FFFF"/>
        <bgColor theme="0"/>
      </patternFill>
    </fill>
    <fill>
      <patternFill patternType="solid">
        <fgColor rgb="FFFF99FF"/>
        <bgColor theme="0"/>
      </patternFill>
    </fill>
    <fill>
      <patternFill patternType="solid">
        <fgColor rgb="FFFF00FF"/>
        <bgColor theme="0"/>
      </patternFill>
    </fill>
    <fill>
      <patternFill patternType="solid">
        <fgColor rgb="FF66FF99"/>
        <bgColor theme="0"/>
      </patternFill>
    </fill>
    <fill>
      <patternFill patternType="solid">
        <fgColor rgb="FFCCFFCC"/>
        <bgColor theme="0"/>
      </patternFill>
    </fill>
    <fill>
      <patternFill patternType="solid">
        <fgColor rgb="FF663300"/>
        <bgColor theme="0"/>
      </patternFill>
    </fill>
    <fill>
      <patternFill patternType="solid">
        <fgColor rgb="FF660066"/>
        <bgColor theme="0"/>
      </patternFill>
    </fill>
    <fill>
      <patternFill patternType="solid">
        <fgColor rgb="FF000066"/>
        <bgColor theme="0"/>
      </patternFill>
    </fill>
    <fill>
      <patternFill patternType="solid">
        <fgColor rgb="FF333333"/>
        <bgColor theme="0"/>
      </patternFill>
    </fill>
    <fill>
      <patternFill patternType="solid">
        <fgColor rgb="FF969696"/>
        <bgColor theme="0"/>
      </patternFill>
    </fill>
    <fill>
      <patternFill patternType="solid">
        <fgColor rgb="FF808000"/>
        <bgColor theme="0"/>
      </patternFill>
    </fill>
    <fill>
      <patternFill patternType="solid">
        <fgColor rgb="FF339966"/>
        <bgColor theme="0"/>
      </patternFill>
    </fill>
    <fill>
      <patternFill patternType="solid">
        <fgColor rgb="FFCC3300"/>
        <bgColor theme="0"/>
      </patternFill>
    </fill>
    <fill>
      <patternFill patternType="solid">
        <fgColor rgb="FF3366CC"/>
        <bgColor theme="0"/>
      </patternFill>
    </fill>
    <fill>
      <patternFill patternType="lightHorizontal">
        <fgColor theme="1" tint="0.34998626667073579"/>
        <bgColor theme="0"/>
      </patternFill>
    </fill>
    <fill>
      <patternFill patternType="lightVertical">
        <fgColor theme="1" tint="0.34998626667073579"/>
        <bgColor theme="0"/>
      </patternFill>
    </fill>
    <fill>
      <patternFill patternType="lightGrid">
        <fgColor theme="1" tint="0.34998626667073579"/>
        <bgColor theme="0"/>
      </patternFill>
    </fill>
    <fill>
      <gradientFill degree="90">
        <stop position="0">
          <color rgb="FFFF0000"/>
        </stop>
        <stop position="1">
          <color rgb="FFFFFF00"/>
        </stop>
      </gradientFill>
    </fill>
    <fill>
      <gradientFill degree="90">
        <stop position="0">
          <color rgb="FF00B0F0"/>
        </stop>
        <stop position="1">
          <color rgb="FFFFFF00"/>
        </stop>
      </gradientFill>
    </fill>
    <fill>
      <gradientFill degree="90">
        <stop position="0">
          <color theme="3" tint="-0.49803155613879818"/>
        </stop>
        <stop position="1">
          <color rgb="FFFFFF00"/>
        </stop>
      </gradientFill>
    </fill>
    <fill>
      <gradientFill degree="90">
        <stop position="0">
          <color theme="3" tint="-0.49803155613879818"/>
        </stop>
        <stop position="0.5">
          <color rgb="FFFFFF00"/>
        </stop>
        <stop position="1">
          <color theme="3" tint="-0.49803155613879818"/>
        </stop>
      </gradientFill>
    </fill>
    <fill>
      <gradientFill degree="90">
        <stop position="0">
          <color rgb="FFFF0000"/>
        </stop>
        <stop position="0.5">
          <color rgb="FFFFFF00"/>
        </stop>
        <stop position="1">
          <color rgb="FFFF0000"/>
        </stop>
      </gradientFill>
    </fill>
    <fill>
      <gradientFill degree="90">
        <stop position="0">
          <color rgb="FF00B0F0"/>
        </stop>
        <stop position="0.5">
          <color rgb="FFFFFF00"/>
        </stop>
        <stop position="1">
          <color rgb="FF00B0F0"/>
        </stop>
      </gradientFill>
    </fill>
    <fill>
      <patternFill patternType="solid">
        <fgColor rgb="FF7030A0"/>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00B0F0"/>
        <bgColor indexed="64"/>
      </patternFill>
    </fill>
  </fills>
  <borders count="1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medium">
        <color theme="1" tint="0.499984740745262"/>
      </left>
      <right/>
      <top style="medium">
        <color theme="1" tint="0.499984740745262"/>
      </top>
      <bottom style="medium">
        <color theme="1" tint="0.14996795556505021"/>
      </bottom>
      <diagonal/>
    </border>
    <border>
      <left/>
      <right/>
      <top style="medium">
        <color theme="1" tint="0.499984740745262"/>
      </top>
      <bottom style="medium">
        <color theme="1" tint="0.14996795556505021"/>
      </bottom>
      <diagonal/>
    </border>
    <border>
      <left/>
      <right style="medium">
        <color theme="1" tint="0.14996795556505021"/>
      </right>
      <top style="medium">
        <color theme="1" tint="0.499984740745262"/>
      </top>
      <bottom style="medium">
        <color theme="1" tint="0.14996795556505021"/>
      </bottom>
      <diagonal/>
    </border>
    <border>
      <left style="thin">
        <color theme="9" tint="0.59996337778862885"/>
      </left>
      <right style="medium">
        <color theme="5" tint="-0.499984740745262"/>
      </right>
      <top style="thin">
        <color theme="5" tint="-0.24994659260841701"/>
      </top>
      <bottom style="thin">
        <color theme="9" tint="0.59996337778862885"/>
      </bottom>
      <diagonal/>
    </border>
    <border>
      <left style="thin">
        <color theme="9" tint="0.59996337778862885"/>
      </left>
      <right style="medium">
        <color theme="5" tint="-0.499984740745262"/>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medium">
        <color theme="5" tint="-0.499984740745262"/>
      </bottom>
      <diagonal/>
    </border>
    <border>
      <left style="thin">
        <color theme="9" tint="0.59996337778862885"/>
      </left>
      <right style="medium">
        <color theme="5" tint="-0.499984740745262"/>
      </right>
      <top style="thin">
        <color theme="9" tint="0.59996337778862885"/>
      </top>
      <bottom style="medium">
        <color theme="5" tint="-0.499984740745262"/>
      </bottom>
      <diagonal/>
    </border>
    <border>
      <left style="medium">
        <color theme="5" tint="-0.499984740745262"/>
      </left>
      <right/>
      <top style="medium">
        <color theme="5" tint="-0.499984740745262"/>
      </top>
      <bottom style="thin">
        <color theme="5" tint="-0.24994659260841701"/>
      </bottom>
      <diagonal/>
    </border>
    <border>
      <left/>
      <right/>
      <top style="medium">
        <color theme="5" tint="-0.499984740745262"/>
      </top>
      <bottom style="thin">
        <color theme="5" tint="-0.24994659260841701"/>
      </bottom>
      <diagonal/>
    </border>
    <border>
      <left/>
      <right style="medium">
        <color theme="5" tint="-0.499984740745262"/>
      </right>
      <top style="medium">
        <color theme="5" tint="-0.499984740745262"/>
      </top>
      <bottom style="thin">
        <color theme="5"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medium">
        <color theme="5" tint="-0.499984740745262"/>
      </left>
      <right style="thin">
        <color theme="9" tint="0.39994506668294322"/>
      </right>
      <top/>
      <bottom style="thin">
        <color theme="9" tint="0.39994506668294322"/>
      </bottom>
      <diagonal/>
    </border>
    <border>
      <left style="thin">
        <color theme="9" tint="0.59996337778862885"/>
      </left>
      <right style="thin">
        <color theme="9" tint="0.59996337778862885"/>
      </right>
      <top style="thin">
        <color theme="5" tint="-0.24994659260841701"/>
      </top>
      <bottom style="thin">
        <color theme="9" tint="0.59996337778862885"/>
      </bottom>
      <diagonal/>
    </border>
    <border>
      <left style="medium">
        <color theme="5" tint="-0.499984740745262"/>
      </left>
      <right style="thin">
        <color theme="9" tint="0.59996337778862885"/>
      </right>
      <top style="thin">
        <color theme="5" tint="-0.24994659260841701"/>
      </top>
      <bottom style="thin">
        <color theme="9" tint="0.59996337778862885"/>
      </bottom>
      <diagonal/>
    </border>
    <border>
      <left/>
      <right/>
      <top style="thin">
        <color indexed="64"/>
      </top>
      <bottom/>
      <diagonal/>
    </border>
    <border>
      <left style="hair">
        <color auto="1"/>
      </left>
      <right style="thin">
        <color auto="1"/>
      </right>
      <top/>
      <bottom/>
      <diagonal/>
    </border>
    <border>
      <left style="medium">
        <color theme="5" tint="-0.499984740745262"/>
      </left>
      <right style="thin">
        <color theme="9" tint="0.39994506668294322"/>
      </right>
      <top style="thin">
        <color theme="9" tint="0.39994506668294322"/>
      </top>
      <bottom style="thin">
        <color theme="9" tint="0.39994506668294322"/>
      </bottom>
      <diagonal/>
    </border>
    <border>
      <left style="medium">
        <color theme="5" tint="-0.499984740745262"/>
      </left>
      <right style="thin">
        <color theme="9" tint="0.59996337778862885"/>
      </right>
      <top style="thin">
        <color theme="9" tint="0.59996337778862885"/>
      </top>
      <bottom style="thin">
        <color theme="9" tint="0.59996337778862885"/>
      </bottom>
      <diagonal/>
    </border>
    <border>
      <left style="thick">
        <color theme="0"/>
      </left>
      <right style="thick">
        <color theme="0"/>
      </right>
      <top style="thick">
        <color theme="0"/>
      </top>
      <bottom style="thick">
        <color theme="0"/>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90691854609822"/>
      </top>
      <bottom style="thin">
        <color theme="0" tint="-0.14990691854609822"/>
      </bottom>
      <diagonal/>
    </border>
    <border>
      <left style="medium">
        <color theme="5" tint="-0.499984740745262"/>
      </left>
      <right style="thin">
        <color theme="9" tint="0.39994506668294322"/>
      </right>
      <top style="thin">
        <color theme="9" tint="0.39994506668294322"/>
      </top>
      <bottom style="medium">
        <color theme="5" tint="-0.499984740745262"/>
      </bottom>
      <diagonal/>
    </border>
    <border>
      <left style="medium">
        <color theme="5" tint="-0.499984740745262"/>
      </left>
      <right style="thin">
        <color theme="9" tint="0.59996337778862885"/>
      </right>
      <top style="thin">
        <color theme="9" tint="0.59996337778862885"/>
      </top>
      <bottom style="medium">
        <color theme="5" tint="-0.499984740745262"/>
      </bottom>
      <diagonal/>
    </border>
    <border>
      <left style="thin">
        <color theme="0" tint="-0.1498764000366222"/>
      </left>
      <right style="thin">
        <color theme="0" tint="-0.1498764000366222"/>
      </right>
      <top style="thin">
        <color theme="0" tint="-0.14990691854609822"/>
      </top>
      <bottom/>
      <diagonal/>
    </border>
    <border>
      <left/>
      <right style="thin">
        <color theme="0" tint="-0.1498764000366222"/>
      </right>
      <top style="thin">
        <color theme="0" tint="-0.14990691854609822"/>
      </top>
      <bottom/>
      <diagonal/>
    </border>
    <border>
      <left style="thick">
        <color theme="0"/>
      </left>
      <right style="thick">
        <color theme="0"/>
      </right>
      <top style="thick">
        <color theme="0"/>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0" tint="-0.1498764000366222"/>
      </left>
      <right style="thin">
        <color theme="0" tint="-0.1498764000366222"/>
      </right>
      <top/>
      <bottom style="thin">
        <color theme="0" tint="-0.14990691854609822"/>
      </bottom>
      <diagonal/>
    </border>
    <border>
      <left/>
      <right style="thin">
        <color theme="0" tint="-0.1498764000366222"/>
      </right>
      <top/>
      <bottom style="thin">
        <color theme="0" tint="-0.14990691854609822"/>
      </bottom>
      <diagonal/>
    </border>
    <border>
      <left style="thick">
        <color theme="0"/>
      </left>
      <right style="thick">
        <color theme="0"/>
      </right>
      <top/>
      <bottom style="thick">
        <color theme="0"/>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medium">
        <color theme="1"/>
      </left>
      <right/>
      <top/>
      <bottom style="thin">
        <color theme="5" tint="-0.24994659260841701"/>
      </bottom>
      <diagonal/>
    </border>
    <border>
      <left/>
      <right/>
      <top/>
      <bottom style="thin">
        <color theme="5" tint="-0.24994659260841701"/>
      </bottom>
      <diagonal/>
    </border>
    <border>
      <left/>
      <right style="medium">
        <color theme="1"/>
      </right>
      <top/>
      <bottom style="thin">
        <color theme="5" tint="-0.24994659260841701"/>
      </bottom>
      <diagonal/>
    </border>
    <border>
      <left style="thick">
        <color theme="0"/>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ck">
        <color theme="0"/>
      </left>
      <right style="hair">
        <color auto="1"/>
      </right>
      <top/>
      <bottom style="thin">
        <color auto="1"/>
      </bottom>
      <diagonal/>
    </border>
    <border>
      <left style="hair">
        <color auto="1"/>
      </left>
      <right style="thin">
        <color auto="1"/>
      </right>
      <top/>
      <bottom style="thin">
        <color auto="1"/>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style="thin">
        <color indexed="64"/>
      </left>
      <right/>
      <top style="thin">
        <color indexed="64"/>
      </top>
      <bottom/>
      <diagonal/>
    </border>
    <border>
      <left style="thin">
        <color auto="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right style="thin">
        <color indexed="64"/>
      </right>
      <top style="thin">
        <color indexed="64"/>
      </top>
      <bottom/>
      <diagonal/>
    </border>
    <border>
      <left style="thin">
        <color auto="1"/>
      </left>
      <right/>
      <top/>
      <bottom style="thin">
        <color theme="1"/>
      </bottom>
      <diagonal/>
    </border>
    <border>
      <left/>
      <right/>
      <top/>
      <bottom style="thin">
        <color theme="1"/>
      </bottom>
      <diagonal/>
    </border>
    <border>
      <left style="thin">
        <color auto="1"/>
      </left>
      <right style="thin">
        <color theme="0" tint="-0.14996795556505021"/>
      </right>
      <top/>
      <bottom style="thin">
        <color theme="1"/>
      </bottom>
      <diagonal/>
    </border>
    <border>
      <left style="thin">
        <color theme="0" tint="-0.14996795556505021"/>
      </left>
      <right style="thin">
        <color auto="1"/>
      </right>
      <top/>
      <bottom style="thin">
        <color theme="1"/>
      </bottom>
      <diagonal/>
    </border>
    <border>
      <left style="thin">
        <color theme="1"/>
      </left>
      <right/>
      <top style="thin">
        <color theme="1"/>
      </top>
      <bottom/>
      <diagonal/>
    </border>
    <border>
      <left style="thin">
        <color auto="1"/>
      </left>
      <right style="thin">
        <color theme="0" tint="-0.24994659260841701"/>
      </right>
      <top style="thin">
        <color theme="1"/>
      </top>
      <bottom/>
      <diagonal/>
    </border>
    <border>
      <left style="thin">
        <color theme="0" tint="-0.24994659260841701"/>
      </left>
      <right style="thin">
        <color theme="1"/>
      </right>
      <top style="thin">
        <color theme="1"/>
      </top>
      <bottom/>
      <diagonal/>
    </border>
    <border>
      <left style="thin">
        <color theme="1"/>
      </left>
      <right/>
      <top style="thin">
        <color indexed="64"/>
      </top>
      <bottom style="thin">
        <color theme="0" tint="-0.34998626667073579"/>
      </bottom>
      <diagonal/>
    </border>
    <border>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theme="1"/>
      </left>
      <right/>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theme="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top/>
      <bottom style="thin">
        <color theme="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1"/>
      </left>
      <right/>
      <top style="thin">
        <color theme="0" tint="-0.34998626667073579"/>
      </top>
      <bottom style="thin">
        <color theme="1"/>
      </bottom>
      <diagonal/>
    </border>
    <border>
      <left/>
      <right style="thin">
        <color auto="1"/>
      </right>
      <top style="thin">
        <color theme="0" tint="-0.34998626667073579"/>
      </top>
      <bottom style="thin">
        <color theme="1"/>
      </bottom>
      <diagonal/>
    </border>
    <border>
      <left style="thin">
        <color auto="1"/>
      </left>
      <right/>
      <top style="thin">
        <color theme="0" tint="-0.34998626667073579"/>
      </top>
      <bottom style="thin">
        <color theme="1"/>
      </bottom>
      <diagonal/>
    </border>
    <border>
      <left style="hair">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s>
  <cellStyleXfs count="108">
    <xf numFmtId="0" fontId="0" fillId="0" borderId="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 fillId="0" borderId="0"/>
    <xf numFmtId="0" fontId="25" fillId="0" borderId="0" applyNumberFormat="0" applyFill="0" applyBorder="0" applyAlignment="0" applyProtection="0">
      <alignment vertical="top"/>
      <protection locked="0"/>
    </xf>
    <xf numFmtId="0" fontId="4" fillId="0" borderId="0"/>
  </cellStyleXfs>
  <cellXfs count="422">
    <xf numFmtId="0" fontId="0" fillId="0" borderId="0" xfId="0"/>
    <xf numFmtId="0" fontId="0" fillId="0" borderId="0" xfId="0" applyAlignment="1">
      <alignment vertical="center"/>
    </xf>
    <xf numFmtId="0" fontId="8"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xf numFmtId="0" fontId="0" fillId="0" borderId="11"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11" fillId="0" borderId="12" xfId="0" applyFont="1" applyBorder="1" applyAlignment="1">
      <alignment horizontal="center" vertical="center"/>
    </xf>
    <xf numFmtId="0" fontId="0" fillId="0" borderId="20" xfId="0" applyBorder="1"/>
    <xf numFmtId="0" fontId="0" fillId="0" borderId="8" xfId="0" applyBorder="1"/>
    <xf numFmtId="0" fontId="7" fillId="0" borderId="0" xfId="0" applyNumberFormat="1" applyFont="1" applyAlignment="1">
      <alignment horizontal="left" vertical="center"/>
    </xf>
    <xf numFmtId="0" fontId="6" fillId="3" borderId="22" xfId="0" applyFont="1" applyFill="1" applyBorder="1" applyAlignment="1">
      <alignment horizontal="center" vertical="center"/>
    </xf>
    <xf numFmtId="0" fontId="12" fillId="3" borderId="2" xfId="0" applyFont="1" applyFill="1" applyBorder="1" applyAlignment="1">
      <alignment horizontal="center" vertical="center"/>
    </xf>
    <xf numFmtId="0" fontId="17" fillId="2" borderId="14" xfId="0" applyFont="1" applyFill="1" applyBorder="1" applyAlignment="1">
      <alignment vertical="center"/>
    </xf>
    <xf numFmtId="0" fontId="18" fillId="2" borderId="15" xfId="0" applyFont="1" applyFill="1" applyBorder="1" applyAlignment="1">
      <alignment horizontal="center" vertical="center"/>
    </xf>
    <xf numFmtId="0" fontId="17" fillId="2" borderId="16" xfId="0" applyFont="1" applyFill="1" applyBorder="1" applyAlignment="1">
      <alignment vertical="center"/>
    </xf>
    <xf numFmtId="0" fontId="18" fillId="2" borderId="17" xfId="0" applyFont="1" applyFill="1" applyBorder="1" applyAlignment="1">
      <alignment horizontal="center" vertical="center"/>
    </xf>
    <xf numFmtId="0" fontId="17" fillId="2" borderId="18" xfId="0" applyFont="1" applyFill="1" applyBorder="1" applyAlignment="1">
      <alignment vertical="center"/>
    </xf>
    <xf numFmtId="0" fontId="18" fillId="2" borderId="19" xfId="0" applyFont="1" applyFill="1" applyBorder="1" applyAlignment="1">
      <alignment horizontal="center" vertical="center"/>
    </xf>
    <xf numFmtId="0" fontId="5" fillId="5" borderId="0" xfId="85" applyFill="1" applyBorder="1"/>
    <xf numFmtId="0" fontId="5" fillId="5" borderId="0" xfId="76" applyFill="1" applyBorder="1"/>
    <xf numFmtId="0" fontId="24" fillId="7" borderId="0" xfId="0" applyFont="1" applyFill="1" applyBorder="1" applyAlignment="1" applyProtection="1">
      <alignment horizontal="center" vertical="center" wrapText="1"/>
      <protection hidden="1"/>
    </xf>
    <xf numFmtId="0" fontId="5" fillId="0" borderId="0" xfId="76"/>
    <xf numFmtId="0" fontId="27" fillId="9" borderId="31" xfId="76" applyFont="1" applyFill="1" applyBorder="1" applyAlignment="1" applyProtection="1">
      <alignment horizontal="center" vertical="center"/>
      <protection hidden="1"/>
    </xf>
    <xf numFmtId="0" fontId="5" fillId="5" borderId="1" xfId="85" applyFill="1" applyBorder="1"/>
    <xf numFmtId="0" fontId="5" fillId="5" borderId="1" xfId="76" applyFill="1" applyBorder="1"/>
    <xf numFmtId="17" fontId="5" fillId="5" borderId="1" xfId="76" quotePrefix="1" applyNumberFormat="1" applyFill="1" applyBorder="1"/>
    <xf numFmtId="0" fontId="28" fillId="9" borderId="32" xfId="76" applyFont="1" applyFill="1" applyBorder="1" applyAlignment="1" applyProtection="1">
      <alignment horizontal="center" vertical="center"/>
      <protection hidden="1"/>
    </xf>
    <xf numFmtId="0" fontId="29" fillId="10" borderId="0" xfId="85" applyFont="1" applyFill="1" applyProtection="1">
      <protection hidden="1"/>
    </xf>
    <xf numFmtId="0" fontId="30" fillId="10" borderId="0" xfId="85" applyFont="1" applyFill="1" applyAlignment="1">
      <alignment horizontal="center" vertical="center" wrapText="1"/>
    </xf>
    <xf numFmtId="0" fontId="5" fillId="10" borderId="0" xfId="76" applyFill="1"/>
    <xf numFmtId="17" fontId="5" fillId="10" borderId="0" xfId="76" quotePrefix="1" applyNumberFormat="1" applyFill="1"/>
    <xf numFmtId="22" fontId="5" fillId="0" borderId="0" xfId="76" applyNumberFormat="1"/>
    <xf numFmtId="14" fontId="31" fillId="10" borderId="0" xfId="76" applyNumberFormat="1" applyFont="1" applyFill="1" applyAlignment="1" applyProtection="1">
      <alignment horizontal="center" vertical="center" wrapText="1"/>
      <protection hidden="1"/>
    </xf>
    <xf numFmtId="0" fontId="28" fillId="9" borderId="33" xfId="76" applyFont="1" applyFill="1" applyBorder="1" applyAlignment="1" applyProtection="1">
      <alignment horizontal="center" vertical="center"/>
      <protection hidden="1"/>
    </xf>
    <xf numFmtId="14" fontId="5" fillId="0" borderId="0" xfId="76" applyNumberFormat="1"/>
    <xf numFmtId="0" fontId="31" fillId="10" borderId="0" xfId="76" applyFont="1" applyFill="1" applyAlignment="1" applyProtection="1">
      <alignment horizontal="center" vertical="center" wrapText="1"/>
      <protection hidden="1"/>
    </xf>
    <xf numFmtId="0" fontId="5" fillId="0" borderId="0" xfId="76" applyAlignment="1" applyProtection="1">
      <alignment vertical="center"/>
      <protection hidden="1"/>
    </xf>
    <xf numFmtId="0" fontId="5" fillId="0" borderId="0" xfId="76" applyProtection="1">
      <protection hidden="1"/>
    </xf>
    <xf numFmtId="0" fontId="28" fillId="9" borderId="34" xfId="76" applyFont="1" applyFill="1" applyBorder="1" applyAlignment="1" applyProtection="1">
      <alignment horizontal="center" vertical="center"/>
      <protection hidden="1"/>
    </xf>
    <xf numFmtId="0" fontId="28" fillId="9" borderId="35" xfId="76" applyFont="1" applyFill="1" applyBorder="1" applyAlignment="1" applyProtection="1">
      <alignment horizontal="center" vertical="center"/>
      <protection hidden="1"/>
    </xf>
    <xf numFmtId="0" fontId="0" fillId="0" borderId="0" xfId="76" applyFont="1"/>
    <xf numFmtId="0" fontId="35" fillId="11" borderId="36" xfId="76" applyFont="1" applyFill="1" applyBorder="1" applyAlignment="1" applyProtection="1">
      <alignment horizontal="center" vertical="center"/>
      <protection hidden="1"/>
    </xf>
    <xf numFmtId="0" fontId="38" fillId="14" borderId="43" xfId="76" applyFont="1" applyFill="1" applyBorder="1" applyAlignment="1" applyProtection="1">
      <alignment horizontal="left" vertical="center"/>
      <protection hidden="1"/>
    </xf>
    <xf numFmtId="0" fontId="27" fillId="9" borderId="44" xfId="76" applyFont="1" applyFill="1" applyBorder="1" applyAlignment="1" applyProtection="1">
      <alignment horizontal="center" vertical="center"/>
      <protection hidden="1"/>
    </xf>
    <xf numFmtId="0" fontId="27" fillId="0" borderId="0" xfId="76" applyFont="1" applyAlignment="1" applyProtection="1">
      <alignment horizontal="center" vertical="center"/>
      <protection hidden="1"/>
    </xf>
    <xf numFmtId="0" fontId="27" fillId="0" borderId="0" xfId="76" applyFont="1" applyAlignment="1" applyProtection="1">
      <alignment vertical="center"/>
      <protection hidden="1"/>
    </xf>
    <xf numFmtId="0" fontId="38" fillId="14" borderId="45" xfId="76" applyFont="1" applyFill="1" applyBorder="1" applyAlignment="1" applyProtection="1">
      <alignment horizontal="left" vertical="center"/>
      <protection hidden="1"/>
    </xf>
    <xf numFmtId="0" fontId="5" fillId="0" borderId="0" xfId="76" applyBorder="1" applyProtection="1">
      <protection hidden="1"/>
    </xf>
    <xf numFmtId="0" fontId="5" fillId="0" borderId="46" xfId="76" applyBorder="1" applyProtection="1">
      <protection hidden="1"/>
    </xf>
    <xf numFmtId="0" fontId="5" fillId="0" borderId="25" xfId="76" applyBorder="1" applyProtection="1">
      <protection hidden="1"/>
    </xf>
    <xf numFmtId="0" fontId="35" fillId="0" borderId="23" xfId="76" applyFont="1" applyBorder="1" applyAlignment="1">
      <alignment horizontal="center" vertical="center"/>
    </xf>
    <xf numFmtId="0" fontId="35" fillId="0" borderId="47" xfId="76" applyFont="1" applyBorder="1" applyAlignment="1">
      <alignment horizontal="center" vertical="center"/>
    </xf>
    <xf numFmtId="0" fontId="5" fillId="0" borderId="0" xfId="76" applyNumberFormat="1"/>
    <xf numFmtId="0" fontId="35" fillId="14" borderId="48" xfId="76" applyFont="1" applyFill="1" applyBorder="1" applyAlignment="1" applyProtection="1">
      <alignment horizontal="left" vertical="center"/>
      <protection hidden="1"/>
    </xf>
    <xf numFmtId="0" fontId="5" fillId="0" borderId="0" xfId="76" applyAlignment="1" applyProtection="1">
      <alignment horizontal="center" vertical="center"/>
      <protection hidden="1"/>
    </xf>
    <xf numFmtId="0" fontId="35" fillId="14" borderId="49" xfId="76" applyFont="1" applyFill="1" applyBorder="1" applyAlignment="1" applyProtection="1">
      <alignment horizontal="left" vertical="center"/>
      <protection hidden="1"/>
    </xf>
    <xf numFmtId="0" fontId="39" fillId="15" borderId="50" xfId="76" applyFont="1" applyFill="1" applyBorder="1" applyAlignment="1">
      <alignment horizontal="center" vertical="center"/>
    </xf>
    <xf numFmtId="0" fontId="5" fillId="0" borderId="42" xfId="85" applyBorder="1" applyAlignment="1">
      <alignment horizontal="center" vertical="center"/>
    </xf>
    <xf numFmtId="0" fontId="5" fillId="0" borderId="13" xfId="85" applyBorder="1" applyAlignment="1">
      <alignment horizontal="center" vertical="center"/>
    </xf>
    <xf numFmtId="0" fontId="23" fillId="9" borderId="51" xfId="76" applyFont="1" applyFill="1" applyBorder="1" applyAlignment="1" applyProtection="1">
      <alignment horizontal="center" vertical="center"/>
      <protection hidden="1"/>
    </xf>
    <xf numFmtId="0" fontId="40" fillId="0" borderId="52" xfId="76" applyFont="1" applyBorder="1" applyAlignment="1" applyProtection="1">
      <alignment horizontal="left" indent="1"/>
      <protection hidden="1"/>
    </xf>
    <xf numFmtId="0" fontId="39" fillId="16" borderId="50" xfId="76" applyFont="1" applyFill="1" applyBorder="1" applyAlignment="1">
      <alignment horizontal="center" vertical="center"/>
    </xf>
    <xf numFmtId="0" fontId="5" fillId="0" borderId="7" xfId="85" applyBorder="1" applyAlignment="1">
      <alignment horizontal="center" vertical="center"/>
    </xf>
    <xf numFmtId="0" fontId="5" fillId="0" borderId="9" xfId="85" applyBorder="1" applyAlignment="1">
      <alignment horizontal="center" vertical="center"/>
    </xf>
    <xf numFmtId="14" fontId="0" fillId="0" borderId="0" xfId="76" applyNumberFormat="1" applyFont="1"/>
    <xf numFmtId="0" fontId="23" fillId="9" borderId="53" xfId="76" applyFont="1" applyFill="1" applyBorder="1" applyAlignment="1" applyProtection="1">
      <alignment horizontal="center" vertical="center"/>
      <protection hidden="1"/>
    </xf>
    <xf numFmtId="0" fontId="39" fillId="17" borderId="50" xfId="76" applyFont="1" applyFill="1" applyBorder="1" applyAlignment="1">
      <alignment horizontal="center" vertical="center"/>
    </xf>
    <xf numFmtId="0" fontId="41" fillId="18" borderId="50" xfId="76" applyFont="1" applyFill="1" applyBorder="1" applyAlignment="1">
      <alignment horizontal="center" vertical="center"/>
    </xf>
    <xf numFmtId="0" fontId="39" fillId="19" borderId="50" xfId="76" applyFont="1" applyFill="1" applyBorder="1" applyAlignment="1">
      <alignment horizontal="center" vertical="center"/>
    </xf>
    <xf numFmtId="0" fontId="35" fillId="14" borderId="54" xfId="76" applyFont="1" applyFill="1" applyBorder="1" applyAlignment="1" applyProtection="1">
      <alignment horizontal="left" vertical="center"/>
      <protection hidden="1"/>
    </xf>
    <xf numFmtId="0" fontId="35" fillId="14" borderId="55" xfId="76" applyFont="1" applyFill="1" applyBorder="1" applyAlignment="1" applyProtection="1">
      <alignment horizontal="left" vertical="center"/>
      <protection hidden="1"/>
    </xf>
    <xf numFmtId="0" fontId="39" fillId="20" borderId="50" xfId="76" applyFont="1" applyFill="1" applyBorder="1" applyAlignment="1">
      <alignment horizontal="center" vertical="center"/>
    </xf>
    <xf numFmtId="0" fontId="42" fillId="10" borderId="0" xfId="76" applyFont="1" applyFill="1" applyAlignment="1" applyProtection="1">
      <alignment vertical="center"/>
      <protection hidden="1"/>
    </xf>
    <xf numFmtId="0" fontId="5" fillId="0" borderId="0" xfId="85" applyProtection="1">
      <protection hidden="1"/>
    </xf>
    <xf numFmtId="0" fontId="5" fillId="0" borderId="24" xfId="76" applyBorder="1" applyProtection="1">
      <protection hidden="1"/>
    </xf>
    <xf numFmtId="0" fontId="42" fillId="10" borderId="0" xfId="76" applyNumberFormat="1" applyFont="1" applyFill="1" applyProtection="1">
      <protection hidden="1"/>
    </xf>
    <xf numFmtId="0" fontId="5" fillId="0" borderId="25" xfId="76" applyBorder="1" applyAlignment="1" applyProtection="1">
      <alignment horizontal="center" vertical="center"/>
      <protection hidden="1"/>
    </xf>
    <xf numFmtId="0" fontId="43" fillId="9" borderId="53" xfId="76" applyFont="1" applyFill="1" applyBorder="1" applyAlignment="1" applyProtection="1">
      <alignment horizontal="center" vertical="center"/>
      <protection hidden="1"/>
    </xf>
    <xf numFmtId="0" fontId="39" fillId="22" borderId="50" xfId="76" applyFont="1" applyFill="1" applyBorder="1" applyAlignment="1">
      <alignment horizontal="center" vertical="center"/>
    </xf>
    <xf numFmtId="0" fontId="39" fillId="23" borderId="50" xfId="76" applyFont="1" applyFill="1" applyBorder="1" applyAlignment="1">
      <alignment horizontal="center" vertical="center"/>
    </xf>
    <xf numFmtId="164" fontId="42" fillId="10" borderId="0" xfId="76" applyNumberFormat="1" applyFont="1" applyFill="1" applyProtection="1">
      <protection hidden="1"/>
    </xf>
    <xf numFmtId="0" fontId="39" fillId="24" borderId="50" xfId="76" applyFont="1" applyFill="1" applyBorder="1" applyAlignment="1">
      <alignment horizontal="center" vertical="center"/>
    </xf>
    <xf numFmtId="0" fontId="39" fillId="25" borderId="50" xfId="76" applyFont="1" applyFill="1" applyBorder="1" applyAlignment="1">
      <alignment horizontal="center" vertical="center"/>
    </xf>
    <xf numFmtId="0" fontId="41" fillId="26" borderId="50" xfId="76" applyFont="1" applyFill="1" applyBorder="1" applyAlignment="1">
      <alignment horizontal="center" vertical="center"/>
    </xf>
    <xf numFmtId="0" fontId="41" fillId="27" borderId="50" xfId="76" applyFont="1" applyFill="1" applyBorder="1" applyAlignment="1">
      <alignment horizontal="center" vertical="center"/>
    </xf>
    <xf numFmtId="0" fontId="41" fillId="28" borderId="50" xfId="76" applyFont="1" applyFill="1" applyBorder="1" applyAlignment="1">
      <alignment horizontal="center" vertical="center"/>
    </xf>
    <xf numFmtId="0" fontId="41" fillId="29" borderId="50" xfId="76" applyFont="1" applyFill="1" applyBorder="1" applyAlignment="1">
      <alignment horizontal="center" vertical="center"/>
    </xf>
    <xf numFmtId="0" fontId="5" fillId="0" borderId="25" xfId="76" applyBorder="1" applyAlignment="1" applyProtection="1">
      <alignment vertical="center"/>
      <protection hidden="1"/>
    </xf>
    <xf numFmtId="0" fontId="41" fillId="31" borderId="50" xfId="76" applyFont="1" applyFill="1" applyBorder="1" applyAlignment="1">
      <alignment horizontal="center" vertical="center"/>
    </xf>
    <xf numFmtId="0" fontId="41" fillId="32" borderId="50" xfId="76" applyFont="1" applyFill="1" applyBorder="1" applyAlignment="1">
      <alignment horizontal="center" vertical="center"/>
    </xf>
    <xf numFmtId="0" fontId="41" fillId="33" borderId="50" xfId="76" applyFont="1" applyFill="1" applyBorder="1" applyAlignment="1">
      <alignment horizontal="center" vertical="center"/>
    </xf>
    <xf numFmtId="0" fontId="41" fillId="34" borderId="50" xfId="76" applyFont="1" applyFill="1" applyBorder="1" applyAlignment="1">
      <alignment horizontal="center" vertical="center"/>
    </xf>
    <xf numFmtId="0" fontId="39" fillId="35" borderId="50" xfId="76" applyFont="1" applyFill="1" applyBorder="1" applyAlignment="1">
      <alignment horizontal="center" vertical="center"/>
    </xf>
    <xf numFmtId="0" fontId="39" fillId="36" borderId="50" xfId="76" applyFont="1" applyFill="1" applyBorder="1" applyAlignment="1">
      <alignment horizontal="center" vertical="center"/>
    </xf>
    <xf numFmtId="0" fontId="39" fillId="37" borderId="50" xfId="76" applyFont="1" applyFill="1" applyBorder="1" applyAlignment="1">
      <alignment horizontal="center" vertical="center"/>
    </xf>
    <xf numFmtId="0" fontId="39" fillId="38" borderId="50" xfId="76" applyFont="1" applyFill="1" applyBorder="1" applyAlignment="1">
      <alignment horizontal="center" vertical="center"/>
    </xf>
    <xf numFmtId="0" fontId="39" fillId="40" borderId="50" xfId="76" applyFont="1" applyFill="1" applyBorder="1" applyAlignment="1">
      <alignment horizontal="center" vertical="center"/>
    </xf>
    <xf numFmtId="0" fontId="5" fillId="0" borderId="52" xfId="76" applyBorder="1" applyAlignment="1" applyProtection="1">
      <alignment horizontal="left" indent="1"/>
      <protection hidden="1"/>
    </xf>
    <xf numFmtId="0" fontId="39" fillId="41" borderId="50" xfId="76" applyFont="1" applyFill="1" applyBorder="1" applyAlignment="1">
      <alignment horizontal="center" vertical="center"/>
    </xf>
    <xf numFmtId="0" fontId="39" fillId="42" borderId="50" xfId="76" applyFont="1" applyFill="1" applyBorder="1" applyAlignment="1">
      <alignment horizontal="center" vertical="center"/>
    </xf>
    <xf numFmtId="0" fontId="39" fillId="43" borderId="50" xfId="76" applyFont="1" applyFill="1" applyBorder="1" applyAlignment="1">
      <alignment horizontal="center" vertical="center"/>
    </xf>
    <xf numFmtId="0" fontId="5" fillId="44" borderId="50" xfId="76" applyFill="1" applyBorder="1"/>
    <xf numFmtId="0" fontId="23" fillId="9" borderId="77" xfId="76" applyFont="1" applyFill="1" applyBorder="1" applyAlignment="1" applyProtection="1">
      <alignment horizontal="center" vertical="center"/>
      <protection hidden="1"/>
    </xf>
    <xf numFmtId="0" fontId="39" fillId="9" borderId="0" xfId="76" applyFont="1" applyFill="1" applyBorder="1" applyAlignment="1" applyProtection="1">
      <alignment horizontal="center" vertical="center"/>
      <protection hidden="1"/>
    </xf>
    <xf numFmtId="0" fontId="5" fillId="0" borderId="0" xfId="76" applyBorder="1" applyAlignment="1" applyProtection="1">
      <alignment horizontal="left" indent="1"/>
      <protection hidden="1"/>
    </xf>
    <xf numFmtId="0" fontId="42" fillId="10" borderId="0" xfId="76" applyFont="1" applyFill="1" applyProtection="1">
      <protection hidden="1"/>
    </xf>
    <xf numFmtId="0" fontId="23" fillId="0" borderId="26" xfId="76" applyFont="1" applyBorder="1" applyAlignment="1" applyProtection="1">
      <alignment vertical="center"/>
      <protection hidden="1"/>
    </xf>
    <xf numFmtId="0" fontId="5" fillId="0" borderId="1" xfId="76" applyBorder="1" applyAlignment="1" applyProtection="1">
      <alignment vertical="center"/>
      <protection hidden="1"/>
    </xf>
    <xf numFmtId="0" fontId="5" fillId="0" borderId="3" xfId="76" applyBorder="1" applyAlignment="1" applyProtection="1">
      <alignment vertical="center"/>
      <protection hidden="1"/>
    </xf>
    <xf numFmtId="0" fontId="44" fillId="45" borderId="0" xfId="76" applyFont="1" applyFill="1" applyBorder="1" applyAlignment="1" applyProtection="1">
      <alignment horizontal="left" vertical="center"/>
      <protection hidden="1"/>
    </xf>
    <xf numFmtId="0" fontId="28" fillId="9" borderId="0" xfId="76" applyFont="1" applyFill="1" applyBorder="1" applyAlignment="1" applyProtection="1">
      <alignment horizontal="center" vertical="center"/>
      <protection hidden="1"/>
    </xf>
    <xf numFmtId="0" fontId="5" fillId="45" borderId="0" xfId="76" applyFill="1" applyAlignment="1" applyProtection="1">
      <alignment horizontal="center" vertical="center"/>
      <protection hidden="1"/>
    </xf>
    <xf numFmtId="0" fontId="35" fillId="45" borderId="0" xfId="76" applyFont="1" applyFill="1" applyBorder="1" applyAlignment="1" applyProtection="1">
      <alignment horizontal="left" vertical="center"/>
      <protection hidden="1"/>
    </xf>
    <xf numFmtId="0" fontId="5" fillId="45" borderId="0" xfId="76" applyFill="1" applyAlignment="1" applyProtection="1">
      <alignment vertical="center"/>
      <protection hidden="1"/>
    </xf>
    <xf numFmtId="0" fontId="23" fillId="45" borderId="0" xfId="76" applyFont="1" applyFill="1" applyBorder="1" applyAlignment="1" applyProtection="1">
      <alignment vertical="center"/>
      <protection hidden="1"/>
    </xf>
    <xf numFmtId="0" fontId="5" fillId="45" borderId="0" xfId="76" applyFill="1" applyBorder="1" applyAlignment="1" applyProtection="1">
      <alignment vertical="center"/>
      <protection hidden="1"/>
    </xf>
    <xf numFmtId="0" fontId="42" fillId="10" borderId="0" xfId="76" applyFont="1" applyFill="1"/>
    <xf numFmtId="0" fontId="5" fillId="10" borderId="0" xfId="76" applyFill="1" applyAlignment="1">
      <alignment vertical="center"/>
    </xf>
    <xf numFmtId="0" fontId="5" fillId="10" borderId="0" xfId="85" applyFill="1"/>
    <xf numFmtId="0" fontId="45" fillId="14" borderId="0" xfId="76" applyFont="1" applyFill="1" applyBorder="1" applyAlignment="1" applyProtection="1">
      <alignment horizontal="right" vertical="center"/>
      <protection hidden="1"/>
    </xf>
    <xf numFmtId="0" fontId="5" fillId="0" borderId="0" xfId="76" applyAlignment="1">
      <alignment vertical="center"/>
    </xf>
    <xf numFmtId="0" fontId="5" fillId="0" borderId="0" xfId="85"/>
    <xf numFmtId="0" fontId="5" fillId="5" borderId="0" xfId="85" applyFill="1"/>
    <xf numFmtId="0" fontId="47" fillId="5" borderId="0" xfId="85" applyFont="1" applyFill="1" applyAlignment="1">
      <alignment vertical="center"/>
    </xf>
    <xf numFmtId="0" fontId="5" fillId="46" borderId="0" xfId="85" applyFill="1"/>
    <xf numFmtId="0" fontId="0" fillId="46" borderId="0" xfId="0" applyFill="1"/>
    <xf numFmtId="0" fontId="20" fillId="46" borderId="0" xfId="85" applyFont="1" applyFill="1"/>
    <xf numFmtId="0" fontId="47" fillId="47" borderId="46" xfId="85" applyFont="1" applyFill="1" applyBorder="1" applyAlignment="1">
      <alignment horizontal="center" vertical="center" wrapText="1"/>
    </xf>
    <xf numFmtId="0" fontId="47" fillId="47" borderId="83" xfId="85" applyFont="1" applyFill="1" applyBorder="1" applyAlignment="1">
      <alignment horizontal="center" vertical="center"/>
    </xf>
    <xf numFmtId="0" fontId="5" fillId="4" borderId="39" xfId="85" applyFill="1" applyBorder="1" applyAlignment="1">
      <alignment horizontal="center" vertical="center"/>
    </xf>
    <xf numFmtId="0" fontId="5" fillId="4" borderId="41" xfId="85" applyFill="1" applyBorder="1" applyAlignment="1">
      <alignment horizontal="center" vertical="center"/>
    </xf>
    <xf numFmtId="0" fontId="28" fillId="9" borderId="86" xfId="76" applyFont="1" applyFill="1" applyBorder="1" applyAlignment="1" applyProtection="1">
      <alignment horizontal="center" vertical="center"/>
      <protection hidden="1"/>
    </xf>
    <xf numFmtId="0" fontId="0" fillId="0" borderId="0" xfId="0" applyAlignment="1">
      <alignment horizontal="center" vertical="center"/>
    </xf>
    <xf numFmtId="0" fontId="5" fillId="0" borderId="89" xfId="85" applyBorder="1" applyAlignment="1">
      <alignment horizontal="center" vertical="center"/>
    </xf>
    <xf numFmtId="0" fontId="5" fillId="14" borderId="90" xfId="85" applyFill="1" applyBorder="1" applyAlignment="1">
      <alignment horizontal="center" vertical="center"/>
    </xf>
    <xf numFmtId="0" fontId="5" fillId="0" borderId="91" xfId="85" applyBorder="1" applyAlignment="1">
      <alignment horizontal="center" vertical="center"/>
    </xf>
    <xf numFmtId="0" fontId="5" fillId="0" borderId="0" xfId="85" applyAlignment="1">
      <alignment horizontal="center"/>
    </xf>
    <xf numFmtId="0" fontId="28" fillId="9" borderId="92" xfId="76" applyFont="1" applyFill="1" applyBorder="1" applyAlignment="1" applyProtection="1">
      <alignment horizontal="center" vertical="center"/>
      <protection hidden="1"/>
    </xf>
    <xf numFmtId="0" fontId="5" fillId="0" borderId="95" xfId="85" applyBorder="1" applyAlignment="1">
      <alignment horizontal="center" vertical="center"/>
    </xf>
    <xf numFmtId="0" fontId="5" fillId="14" borderId="96" xfId="85" applyFill="1" applyBorder="1" applyAlignment="1">
      <alignment horizontal="center" vertical="center"/>
    </xf>
    <xf numFmtId="0" fontId="5" fillId="0" borderId="97" xfId="85" applyBorder="1" applyAlignment="1">
      <alignment horizontal="center" vertical="center"/>
    </xf>
    <xf numFmtId="0" fontId="28" fillId="9" borderId="98" xfId="76" applyFont="1" applyFill="1" applyBorder="1" applyAlignment="1" applyProtection="1">
      <alignment horizontal="center" vertical="center"/>
      <protection hidden="1"/>
    </xf>
    <xf numFmtId="0" fontId="5" fillId="0" borderId="99" xfId="85" applyBorder="1" applyAlignment="1">
      <alignment horizontal="left" indent="1"/>
    </xf>
    <xf numFmtId="0" fontId="27" fillId="9" borderId="98" xfId="76" applyFont="1" applyFill="1" applyBorder="1" applyAlignment="1" applyProtection="1">
      <alignment horizontal="center" vertical="center"/>
      <protection hidden="1"/>
    </xf>
    <xf numFmtId="0" fontId="5" fillId="14" borderId="96" xfId="85" applyFill="1" applyBorder="1" applyAlignment="1" applyProtection="1">
      <alignment horizontal="center" vertical="center"/>
    </xf>
    <xf numFmtId="0" fontId="28" fillId="9" borderId="100" xfId="76" applyFont="1" applyFill="1" applyBorder="1" applyAlignment="1" applyProtection="1">
      <alignment horizontal="center" vertical="center"/>
      <protection hidden="1"/>
    </xf>
    <xf numFmtId="0" fontId="0" fillId="0" borderId="83" xfId="0" applyBorder="1" applyAlignment="1">
      <alignment horizontal="center" vertical="center"/>
    </xf>
    <xf numFmtId="0" fontId="28" fillId="9" borderId="101" xfId="76" applyFont="1" applyFill="1" applyBorder="1" applyAlignment="1" applyProtection="1">
      <alignment horizontal="center" vertical="center"/>
      <protection hidden="1"/>
    </xf>
    <xf numFmtId="0" fontId="5" fillId="0" borderId="102" xfId="85" applyBorder="1" applyAlignment="1">
      <alignment horizontal="left" indent="1"/>
    </xf>
    <xf numFmtId="0" fontId="5" fillId="0" borderId="103" xfId="85" applyBorder="1" applyAlignment="1">
      <alignment horizontal="center" vertical="center"/>
    </xf>
    <xf numFmtId="0" fontId="5" fillId="14" borderId="104" xfId="85" applyFill="1" applyBorder="1" applyAlignment="1">
      <alignment horizontal="center" vertical="center"/>
    </xf>
    <xf numFmtId="0" fontId="5" fillId="0" borderId="105" xfId="85" applyBorder="1" applyAlignment="1">
      <alignment horizontal="center" vertical="center"/>
    </xf>
    <xf numFmtId="0" fontId="0" fillId="0" borderId="8" xfId="0" applyBorder="1" applyAlignment="1">
      <alignment horizontal="center" vertical="center"/>
    </xf>
    <xf numFmtId="0" fontId="5" fillId="0" borderId="0" xfId="85" applyAlignment="1">
      <alignment horizontal="center" vertical="center"/>
    </xf>
    <xf numFmtId="0" fontId="5" fillId="3" borderId="0" xfId="85" applyFill="1" applyAlignment="1">
      <alignment horizontal="center" vertical="center"/>
    </xf>
    <xf numFmtId="0" fontId="5" fillId="8" borderId="0" xfId="85" applyFill="1" applyAlignment="1">
      <alignment horizontal="center" vertical="center"/>
    </xf>
    <xf numFmtId="0" fontId="5" fillId="0" borderId="0" xfId="85" applyFill="1" applyAlignment="1">
      <alignment horizontal="center" vertical="center"/>
    </xf>
    <xf numFmtId="0" fontId="11" fillId="0" borderId="0" xfId="0" applyFont="1" applyFill="1" applyBorder="1" applyAlignment="1">
      <alignment horizontal="left" vertical="center"/>
    </xf>
    <xf numFmtId="0" fontId="8" fillId="0" borderId="0" xfId="0" applyFont="1" applyBorder="1" applyAlignment="1">
      <alignment horizontal="center" vertical="center"/>
    </xf>
    <xf numFmtId="0" fontId="5" fillId="3" borderId="0" xfId="85" applyFill="1" applyAlignment="1">
      <alignment horizontal="center"/>
    </xf>
    <xf numFmtId="0" fontId="5" fillId="8" borderId="0" xfId="85" applyFill="1" applyAlignment="1">
      <alignment horizontal="center"/>
    </xf>
    <xf numFmtId="1" fontId="5" fillId="0" borderId="0" xfId="85" applyNumberFormat="1" applyAlignment="1">
      <alignment horizontal="center"/>
    </xf>
    <xf numFmtId="0" fontId="49" fillId="2" borderId="13" xfId="0" applyFont="1" applyFill="1" applyBorder="1" applyAlignment="1">
      <alignment horizontal="left" vertical="center"/>
    </xf>
    <xf numFmtId="0" fontId="49" fillId="2" borderId="9" xfId="0" applyFont="1" applyFill="1" applyBorder="1" applyAlignment="1">
      <alignment horizontal="left" vertical="center"/>
    </xf>
    <xf numFmtId="0" fontId="49" fillId="2" borderId="9" xfId="0" quotePrefix="1" applyFont="1" applyFill="1" applyBorder="1" applyAlignment="1">
      <alignment horizontal="left" vertical="center"/>
    </xf>
    <xf numFmtId="0" fontId="49" fillId="2" borderId="9" xfId="0" applyFont="1" applyFill="1" applyBorder="1" applyAlignment="1">
      <alignment horizontal="left" vertical="center" wrapText="1"/>
    </xf>
    <xf numFmtId="15" fontId="49" fillId="2" borderId="9" xfId="0" quotePrefix="1" applyNumberFormat="1" applyFont="1" applyFill="1" applyBorder="1" applyAlignment="1">
      <alignment horizontal="left" vertical="center"/>
    </xf>
    <xf numFmtId="0" fontId="49" fillId="2" borderId="9" xfId="0" applyNumberFormat="1" applyFont="1" applyFill="1" applyBorder="1" applyAlignment="1">
      <alignment horizontal="left" vertical="center"/>
    </xf>
    <xf numFmtId="0" fontId="49" fillId="2" borderId="11" xfId="0" quotePrefix="1" applyNumberFormat="1" applyFont="1" applyFill="1" applyBorder="1" applyAlignment="1">
      <alignment horizontal="left" vertical="center"/>
    </xf>
    <xf numFmtId="0" fontId="11" fillId="0" borderId="0" xfId="0" applyFont="1" applyFill="1" applyBorder="1" applyAlignment="1">
      <alignment vertical="center"/>
    </xf>
    <xf numFmtId="0" fontId="5" fillId="0" borderId="0" xfId="0" applyFont="1" applyAlignment="1">
      <alignment horizontal="center"/>
    </xf>
    <xf numFmtId="0" fontId="50" fillId="0" borderId="0" xfId="0" applyFont="1"/>
    <xf numFmtId="0" fontId="50" fillId="0" borderId="0" xfId="0" applyFont="1" applyAlignment="1">
      <alignment vertical="center"/>
    </xf>
    <xf numFmtId="0" fontId="5" fillId="0" borderId="0" xfId="0" applyFont="1"/>
    <xf numFmtId="0" fontId="51" fillId="0" borderId="0" xfId="0" applyFont="1" applyBorder="1" applyAlignment="1">
      <alignment horizontal="center" vertical="center"/>
    </xf>
    <xf numFmtId="0" fontId="6" fillId="3" borderId="107" xfId="0" applyFont="1" applyFill="1" applyBorder="1" applyAlignment="1">
      <alignment horizontal="center" vertical="center"/>
    </xf>
    <xf numFmtId="0" fontId="5" fillId="4" borderId="67" xfId="0" applyFont="1" applyFill="1" applyBorder="1" applyAlignment="1">
      <alignment horizontal="center" vertical="center" wrapText="1"/>
    </xf>
    <xf numFmtId="0" fontId="5" fillId="4" borderId="106" xfId="0" applyFont="1" applyFill="1" applyBorder="1" applyAlignment="1">
      <alignment horizontal="center" vertical="center"/>
    </xf>
    <xf numFmtId="0" fontId="5" fillId="4" borderId="106" xfId="0" applyFont="1" applyFill="1" applyBorder="1" applyAlignment="1">
      <alignment horizontal="left" vertical="center" wrapText="1"/>
    </xf>
    <xf numFmtId="0" fontId="5" fillId="4" borderId="68" xfId="0" applyFont="1" applyFill="1" applyBorder="1" applyAlignment="1">
      <alignment vertical="top" wrapText="1"/>
    </xf>
    <xf numFmtId="0" fontId="52" fillId="0" borderId="21" xfId="0" applyFont="1" applyFill="1" applyBorder="1" applyAlignment="1">
      <alignment horizontal="center" vertical="center"/>
    </xf>
    <xf numFmtId="0" fontId="5" fillId="0" borderId="9" xfId="0" applyFont="1" applyFill="1" applyBorder="1" applyAlignment="1">
      <alignment vertical="top" wrapText="1"/>
    </xf>
    <xf numFmtId="0" fontId="52" fillId="4" borderId="21" xfId="0" applyFont="1" applyFill="1" applyBorder="1" applyAlignment="1">
      <alignment horizontal="center" vertical="center"/>
    </xf>
    <xf numFmtId="0" fontId="5" fillId="4" borderId="9" xfId="0" applyFont="1" applyFill="1" applyBorder="1" applyAlignment="1">
      <alignment vertical="top" wrapText="1"/>
    </xf>
    <xf numFmtId="0" fontId="5" fillId="4" borderId="106" xfId="0" applyFont="1" applyFill="1" applyBorder="1" applyAlignment="1">
      <alignment horizontal="center" vertical="center" wrapText="1"/>
    </xf>
    <xf numFmtId="0" fontId="5" fillId="48" borderId="0" xfId="0" applyFont="1" applyFill="1" applyAlignment="1">
      <alignment horizontal="center"/>
    </xf>
    <xf numFmtId="0" fontId="0" fillId="48" borderId="0" xfId="0" applyFill="1"/>
    <xf numFmtId="0" fontId="5" fillId="49" borderId="0" xfId="0" applyFont="1" applyFill="1"/>
    <xf numFmtId="0" fontId="0" fillId="49" borderId="0" xfId="0" applyFill="1"/>
    <xf numFmtId="0" fontId="5" fillId="50" borderId="0" xfId="0" applyFont="1" applyFill="1"/>
    <xf numFmtId="0" fontId="0" fillId="50" borderId="0" xfId="0" applyFill="1"/>
    <xf numFmtId="0" fontId="4" fillId="0" borderId="0" xfId="107" applyAlignment="1"/>
    <xf numFmtId="0" fontId="4" fillId="0" borderId="0" xfId="107" applyAlignment="1">
      <alignment horizontal="center"/>
    </xf>
    <xf numFmtId="0" fontId="4" fillId="0" borderId="111" xfId="107" applyBorder="1" applyAlignment="1">
      <alignment horizontal="left"/>
    </xf>
    <xf numFmtId="0" fontId="4" fillId="0" borderId="111" xfId="107" applyBorder="1" applyAlignment="1">
      <alignment horizontal="center"/>
    </xf>
    <xf numFmtId="0" fontId="4" fillId="0" borderId="0" xfId="107"/>
    <xf numFmtId="0" fontId="6" fillId="3" borderId="22" xfId="0" applyFont="1" applyFill="1" applyBorder="1" applyAlignment="1">
      <alignment horizontal="center" vertical="center" wrapText="1"/>
    </xf>
    <xf numFmtId="20" fontId="3" fillId="0" borderId="111" xfId="107" quotePrefix="1" applyNumberFormat="1" applyFont="1" applyBorder="1" applyAlignment="1">
      <alignment horizontal="center"/>
    </xf>
    <xf numFmtId="21" fontId="3" fillId="0" borderId="111" xfId="107" quotePrefix="1" applyNumberFormat="1" applyFont="1" applyBorder="1" applyAlignment="1">
      <alignment horizontal="center"/>
    </xf>
    <xf numFmtId="0" fontId="0" fillId="0" borderId="0" xfId="0" applyBorder="1"/>
    <xf numFmtId="0" fontId="1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0" xfId="0" applyBorder="1" applyAlignment="1">
      <alignment horizontal="center" vertical="top"/>
    </xf>
    <xf numFmtId="0" fontId="0" fillId="0" borderId="20" xfId="0" applyBorder="1" applyAlignment="1">
      <alignment vertical="top" wrapText="1"/>
    </xf>
    <xf numFmtId="0" fontId="0" fillId="0" borderId="8" xfId="0" applyBorder="1" applyAlignment="1">
      <alignment horizontal="center" vertical="top"/>
    </xf>
    <xf numFmtId="0" fontId="0" fillId="0" borderId="8" xfId="0" applyBorder="1" applyAlignment="1">
      <alignment vertical="top" wrapText="1"/>
    </xf>
    <xf numFmtId="0" fontId="53" fillId="4" borderId="106" xfId="0" applyFont="1" applyFill="1" applyBorder="1" applyAlignment="1">
      <alignment horizontal="center" vertical="center"/>
    </xf>
    <xf numFmtId="0" fontId="53" fillId="0" borderId="21" xfId="0" applyFont="1" applyFill="1" applyBorder="1" applyAlignment="1">
      <alignment horizontal="center" vertical="center"/>
    </xf>
    <xf numFmtId="0" fontId="53" fillId="4" borderId="21" xfId="0" applyFont="1" applyFill="1" applyBorder="1" applyAlignment="1">
      <alignment horizontal="center" vertical="center"/>
    </xf>
    <xf numFmtId="0" fontId="6" fillId="3" borderId="107" xfId="0" applyFont="1" applyFill="1" applyBorder="1" applyAlignment="1">
      <alignment horizontal="center" vertical="center" wrapText="1"/>
    </xf>
    <xf numFmtId="21" fontId="2" fillId="0" borderId="111" xfId="107" quotePrefix="1" applyNumberFormat="1" applyFont="1" applyBorder="1" applyAlignment="1">
      <alignment horizontal="center"/>
    </xf>
    <xf numFmtId="20" fontId="2" fillId="0" borderId="111" xfId="107" quotePrefix="1" applyNumberFormat="1" applyFont="1" applyBorder="1" applyAlignment="1">
      <alignment horizontal="center"/>
    </xf>
    <xf numFmtId="0" fontId="0" fillId="0" borderId="20" xfId="0" applyBorder="1" applyAlignment="1">
      <alignment horizontal="center" vertical="center"/>
    </xf>
    <xf numFmtId="0" fontId="0" fillId="0" borderId="112" xfId="0" applyBorder="1" applyAlignment="1">
      <alignment horizontal="center" vertical="top"/>
    </xf>
    <xf numFmtId="0" fontId="0" fillId="0" borderId="112" xfId="0" applyBorder="1"/>
    <xf numFmtId="0" fontId="47" fillId="0" borderId="0" xfId="0" applyFont="1" applyFill="1"/>
    <xf numFmtId="0" fontId="47" fillId="0" borderId="0" xfId="0" applyFont="1" applyFill="1" applyAlignment="1">
      <alignment horizontal="left" vertical="center"/>
    </xf>
    <xf numFmtId="0" fontId="0" fillId="0" borderId="0" xfId="0" applyAlignment="1">
      <alignment horizontal="left" wrapText="1"/>
    </xf>
    <xf numFmtId="0" fontId="0" fillId="0" borderId="0" xfId="0" applyAlignment="1">
      <alignment horizontal="left"/>
    </xf>
    <xf numFmtId="0" fontId="47" fillId="0" borderId="0" xfId="0" applyFont="1"/>
    <xf numFmtId="0" fontId="47" fillId="0" borderId="0" xfId="0" applyFont="1" applyFill="1" applyAlignment="1">
      <alignment horizontal="center" vertical="top"/>
    </xf>
    <xf numFmtId="0" fontId="47" fillId="0" borderId="0" xfId="0" applyFont="1" applyFill="1" applyAlignment="1">
      <alignment horizontal="left" vertical="top"/>
    </xf>
    <xf numFmtId="0" fontId="47" fillId="0" borderId="0" xfId="0" applyFont="1" applyFill="1" applyAlignment="1">
      <alignment horizontal="center" vertical="center"/>
    </xf>
    <xf numFmtId="0" fontId="47" fillId="0" borderId="0" xfId="0" applyFont="1" applyFill="1" applyAlignment="1">
      <alignment horizontal="center"/>
    </xf>
    <xf numFmtId="0" fontId="56"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47" fillId="3" borderId="0" xfId="0" applyFont="1" applyFill="1" applyAlignment="1">
      <alignment horizontal="center" vertical="top"/>
    </xf>
    <xf numFmtId="0" fontId="47" fillId="3" borderId="0" xfId="0" applyFont="1" applyFill="1" applyAlignment="1">
      <alignment vertical="top"/>
    </xf>
    <xf numFmtId="0" fontId="47" fillId="11" borderId="0" xfId="0" applyFont="1" applyFill="1" applyAlignment="1">
      <alignment horizontal="center" vertical="top"/>
    </xf>
    <xf numFmtId="0" fontId="47" fillId="11" borderId="0" xfId="0" applyFont="1" applyFill="1" applyAlignment="1">
      <alignment vertical="center"/>
    </xf>
    <xf numFmtId="0" fontId="58" fillId="0" borderId="0" xfId="0" applyFont="1" applyFill="1" applyBorder="1" applyAlignment="1">
      <alignment horizontal="center" vertical="center"/>
    </xf>
    <xf numFmtId="0" fontId="47" fillId="0" borderId="0" xfId="0" applyFont="1" applyBorder="1"/>
    <xf numFmtId="0" fontId="47" fillId="0" borderId="0" xfId="0" applyFont="1" applyFill="1" applyAlignment="1">
      <alignment vertical="top"/>
    </xf>
    <xf numFmtId="0" fontId="59" fillId="0" borderId="0" xfId="0" applyFont="1"/>
    <xf numFmtId="0" fontId="47" fillId="0" borderId="0" xfId="0" applyFont="1" applyAlignment="1">
      <alignment vertical="center"/>
    </xf>
    <xf numFmtId="0" fontId="21" fillId="0" borderId="0" xfId="0" applyFont="1"/>
    <xf numFmtId="0" fontId="0" fillId="0" borderId="0" xfId="0" applyAlignment="1"/>
    <xf numFmtId="0" fontId="0" fillId="0" borderId="0" xfId="0" applyAlignment="1">
      <alignment wrapText="1"/>
    </xf>
    <xf numFmtId="0" fontId="5" fillId="0" borderId="99" xfId="85" applyBorder="1" applyAlignment="1">
      <alignment horizontal="left"/>
    </xf>
    <xf numFmtId="0" fontId="5" fillId="0" borderId="0" xfId="0" applyFont="1" applyAlignment="1"/>
    <xf numFmtId="0" fontId="50" fillId="0" borderId="0" xfId="0" applyFont="1" applyFill="1"/>
    <xf numFmtId="0" fontId="50" fillId="0" borderId="0" xfId="0" applyFont="1" applyFill="1" applyAlignment="1">
      <alignment horizontal="center" vertical="center"/>
    </xf>
    <xf numFmtId="0" fontId="50" fillId="0" borderId="0" xfId="0" applyFont="1" applyFill="1" applyAlignment="1">
      <alignment horizontal="left" vertical="center"/>
    </xf>
    <xf numFmtId="0" fontId="50" fillId="0" borderId="0" xfId="0" applyFont="1" applyFill="1" applyAlignment="1">
      <alignment horizontal="left"/>
    </xf>
    <xf numFmtId="0" fontId="50" fillId="45" borderId="0" xfId="0" applyFont="1" applyFill="1"/>
    <xf numFmtId="0" fontId="50" fillId="45" borderId="0" xfId="0" applyFont="1" applyFill="1" applyAlignment="1">
      <alignment horizontal="center" vertical="top"/>
    </xf>
    <xf numFmtId="0" fontId="50" fillId="45" borderId="0" xfId="0" applyFont="1" applyFill="1" applyAlignment="1">
      <alignment horizontal="left" vertical="top"/>
    </xf>
    <xf numFmtId="0" fontId="50" fillId="45" borderId="0" xfId="0" applyFont="1" applyFill="1" applyAlignment="1">
      <alignment horizontal="left" vertical="center"/>
    </xf>
    <xf numFmtId="0" fontId="50" fillId="45" borderId="0" xfId="0" applyFont="1" applyFill="1" applyAlignment="1">
      <alignment horizontal="center"/>
    </xf>
    <xf numFmtId="0" fontId="61" fillId="0" borderId="0" xfId="0" applyFont="1" applyFill="1" applyBorder="1" applyAlignment="1">
      <alignment horizontal="center" vertical="center"/>
    </xf>
    <xf numFmtId="0" fontId="61" fillId="45"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45" borderId="0" xfId="0" applyFont="1" applyFill="1" applyBorder="1" applyAlignment="1">
      <alignment horizontal="center" vertical="center"/>
    </xf>
    <xf numFmtId="0" fontId="50" fillId="45" borderId="0" xfId="0" applyFont="1" applyFill="1" applyAlignment="1">
      <alignment vertical="top"/>
    </xf>
    <xf numFmtId="0" fontId="50" fillId="45" borderId="0" xfId="0" applyFont="1" applyFill="1" applyAlignment="1">
      <alignment vertical="center"/>
    </xf>
    <xf numFmtId="0" fontId="63" fillId="0" borderId="0" xfId="0" applyFont="1" applyFill="1" applyBorder="1" applyAlignment="1">
      <alignment horizontal="center" vertical="center"/>
    </xf>
    <xf numFmtId="0" fontId="63" fillId="45" borderId="0" xfId="0" applyFont="1" applyFill="1" applyBorder="1" applyAlignment="1">
      <alignment horizontal="center" vertical="center"/>
    </xf>
    <xf numFmtId="0" fontId="50" fillId="0" borderId="0" xfId="0" applyFont="1" applyBorder="1"/>
    <xf numFmtId="0" fontId="50" fillId="45" borderId="0" xfId="0" applyFont="1" applyFill="1" applyBorder="1"/>
    <xf numFmtId="21" fontId="1" fillId="0" borderId="111" xfId="107" quotePrefix="1" applyNumberFormat="1" applyFont="1" applyBorder="1" applyAlignment="1">
      <alignment horizontal="center"/>
    </xf>
    <xf numFmtId="0" fontId="1" fillId="0" borderId="0" xfId="107" quotePrefix="1" applyFont="1" applyAlignment="1">
      <alignment horizontal="center"/>
    </xf>
    <xf numFmtId="0" fontId="0" fillId="0" borderId="0" xfId="0" applyAlignment="1">
      <alignment horizontal="center"/>
    </xf>
    <xf numFmtId="0" fontId="0" fillId="48" borderId="0" xfId="0" applyFill="1" applyAlignment="1">
      <alignment horizontal="center"/>
    </xf>
    <xf numFmtId="20" fontId="1" fillId="0" borderId="111" xfId="107" quotePrefix="1" applyNumberFormat="1" applyFont="1" applyBorder="1" applyAlignment="1">
      <alignment horizontal="center"/>
    </xf>
    <xf numFmtId="0" fontId="0" fillId="0" borderId="20" xfId="0" applyFill="1" applyBorder="1"/>
    <xf numFmtId="0" fontId="0" fillId="0" borderId="0" xfId="0" applyAlignment="1">
      <alignment horizontal="left" wrapText="1"/>
    </xf>
    <xf numFmtId="0" fontId="11" fillId="0" borderId="0" xfId="0" applyFont="1" applyFill="1" applyBorder="1" applyAlignment="1">
      <alignment horizontal="left" vertical="center"/>
    </xf>
    <xf numFmtId="0" fontId="6" fillId="0" borderId="0" xfId="0" applyFont="1" applyFill="1" applyBorder="1" applyAlignment="1">
      <alignment horizontal="left" vertical="center"/>
    </xf>
    <xf numFmtId="0" fontId="50" fillId="0" borderId="0" xfId="0" applyFont="1" applyFill="1" applyAlignment="1">
      <alignment horizontal="center" vertical="center"/>
    </xf>
    <xf numFmtId="0" fontId="50" fillId="45" borderId="0" xfId="0" applyFont="1" applyFill="1" applyAlignment="1">
      <alignment horizontal="center" vertical="center"/>
    </xf>
    <xf numFmtId="0" fontId="1" fillId="0" borderId="0" xfId="107" applyFont="1" applyAlignment="1"/>
    <xf numFmtId="0" fontId="1" fillId="0" borderId="0" xfId="107" applyFont="1"/>
    <xf numFmtId="0" fontId="6" fillId="0" borderId="0" xfId="0" applyFont="1" applyFill="1" applyBorder="1" applyAlignment="1">
      <alignment horizontal="left" vertical="top"/>
    </xf>
    <xf numFmtId="0" fontId="51" fillId="0" borderId="0" xfId="0" applyFont="1" applyBorder="1" applyAlignment="1">
      <alignment horizontal="center" vertical="top"/>
    </xf>
    <xf numFmtId="0" fontId="5" fillId="0" borderId="0" xfId="0" applyFont="1" applyFill="1" applyBorder="1" applyAlignment="1">
      <alignment vertical="center"/>
    </xf>
    <xf numFmtId="0" fontId="0" fillId="0" borderId="113" xfId="0" applyBorder="1" applyAlignment="1">
      <alignment horizontal="center" vertical="center"/>
    </xf>
    <xf numFmtId="0" fontId="11" fillId="0" borderId="0" xfId="0" applyFont="1" applyFill="1" applyBorder="1" applyAlignment="1">
      <alignment horizontal="left" vertical="top"/>
    </xf>
    <xf numFmtId="0" fontId="8" fillId="0" borderId="0" xfId="0" applyFont="1" applyBorder="1" applyAlignment="1">
      <alignment horizontal="center" vertical="top"/>
    </xf>
    <xf numFmtId="0" fontId="64" fillId="0" borderId="0" xfId="0" applyFont="1" applyFill="1" applyBorder="1" applyAlignment="1">
      <alignment vertical="center"/>
    </xf>
    <xf numFmtId="0" fontId="13" fillId="51" borderId="2" xfId="0" applyFont="1" applyFill="1" applyBorder="1" applyAlignment="1">
      <alignment vertical="center"/>
    </xf>
    <xf numFmtId="0" fontId="13" fillId="3" borderId="2" xfId="0" applyFont="1" applyFill="1" applyBorder="1" applyAlignment="1">
      <alignment vertical="center"/>
    </xf>
    <xf numFmtId="0" fontId="15" fillId="3" borderId="2" xfId="0" applyFont="1" applyFill="1" applyBorder="1" applyAlignment="1">
      <alignment vertical="center"/>
    </xf>
    <xf numFmtId="0" fontId="13" fillId="51" borderId="39" xfId="0" applyFont="1" applyFill="1" applyBorder="1" applyAlignment="1">
      <alignment vertical="center"/>
    </xf>
    <xf numFmtId="0" fontId="13" fillId="51" borderId="40" xfId="0" applyFont="1" applyFill="1" applyBorder="1" applyAlignment="1">
      <alignment vertical="center"/>
    </xf>
    <xf numFmtId="0" fontId="13" fillId="51" borderId="41" xfId="0" applyFont="1" applyFill="1" applyBorder="1" applyAlignment="1">
      <alignment vertical="center"/>
    </xf>
    <xf numFmtId="0" fontId="15" fillId="51" borderId="39" xfId="0" applyFont="1" applyFill="1" applyBorder="1" applyAlignment="1">
      <alignment vertical="center"/>
    </xf>
    <xf numFmtId="0" fontId="15" fillId="51" borderId="40" xfId="0" applyFont="1" applyFill="1" applyBorder="1" applyAlignment="1">
      <alignment vertical="center"/>
    </xf>
    <xf numFmtId="0" fontId="15" fillId="51" borderId="41" xfId="0" applyFont="1" applyFill="1" applyBorder="1" applyAlignment="1">
      <alignment vertical="center"/>
    </xf>
    <xf numFmtId="0" fontId="47" fillId="45" borderId="0" xfId="0" applyFont="1" applyFill="1"/>
    <xf numFmtId="0" fontId="47" fillId="45" borderId="0" xfId="0" applyFont="1" applyFill="1" applyAlignment="1">
      <alignment horizontal="center" vertical="top"/>
    </xf>
    <xf numFmtId="0" fontId="47" fillId="45" borderId="0" xfId="0" applyFont="1" applyFill="1" applyAlignment="1">
      <alignment horizontal="left" vertical="top"/>
    </xf>
    <xf numFmtId="0" fontId="47" fillId="45" borderId="0" xfId="0" applyFont="1" applyFill="1" applyAlignment="1">
      <alignment horizontal="left" vertical="center"/>
    </xf>
    <xf numFmtId="0" fontId="47" fillId="45" borderId="0" xfId="0" applyFont="1" applyFill="1" applyAlignment="1">
      <alignment horizontal="center" vertical="center"/>
    </xf>
    <xf numFmtId="0" fontId="47" fillId="45" borderId="0" xfId="0" applyFont="1" applyFill="1" applyAlignment="1">
      <alignment horizontal="center"/>
    </xf>
    <xf numFmtId="0" fontId="56" fillId="45" borderId="0" xfId="0" applyFont="1" applyFill="1" applyBorder="1" applyAlignment="1">
      <alignment horizontal="center" vertical="center"/>
    </xf>
    <xf numFmtId="0" fontId="57" fillId="45" borderId="0" xfId="0" applyFont="1" applyFill="1" applyBorder="1" applyAlignment="1">
      <alignment horizontal="center" vertical="center"/>
    </xf>
    <xf numFmtId="0" fontId="47" fillId="45" borderId="0" xfId="0" applyFont="1" applyFill="1" applyAlignment="1">
      <alignment vertical="top"/>
    </xf>
    <xf numFmtId="0" fontId="47" fillId="45" borderId="0" xfId="0" applyFont="1" applyFill="1" applyAlignment="1">
      <alignment vertical="center"/>
    </xf>
    <xf numFmtId="0" fontId="58" fillId="45" borderId="0" xfId="0" applyFont="1" applyFill="1" applyBorder="1" applyAlignment="1">
      <alignment horizontal="center" vertical="center"/>
    </xf>
    <xf numFmtId="0" fontId="47" fillId="45" borderId="0" xfId="0" applyFont="1" applyFill="1" applyBorder="1"/>
    <xf numFmtId="0" fontId="19" fillId="3" borderId="0" xfId="0" applyFont="1" applyFill="1" applyBorder="1" applyAlignment="1">
      <alignment horizontal="center"/>
    </xf>
    <xf numFmtId="0" fontId="5" fillId="0" borderId="0" xfId="85" applyAlignment="1">
      <alignment horizontal="center" vertical="center"/>
    </xf>
    <xf numFmtId="0" fontId="5" fillId="5" borderId="0" xfId="85" applyFill="1"/>
    <xf numFmtId="0" fontId="46" fillId="13" borderId="0" xfId="85" applyFont="1" applyFill="1" applyAlignment="1">
      <alignment horizontal="left" vertical="center" wrapText="1" indent="1"/>
    </xf>
    <xf numFmtId="0" fontId="46" fillId="13" borderId="0" xfId="85" applyFont="1" applyFill="1" applyAlignment="1">
      <alignment horizontal="left" vertical="center" indent="1"/>
    </xf>
    <xf numFmtId="0" fontId="5" fillId="14" borderId="39" xfId="85" applyFill="1" applyBorder="1" applyAlignment="1">
      <alignment vertical="center"/>
    </xf>
    <xf numFmtId="0" fontId="5" fillId="14" borderId="40" xfId="85" applyFill="1" applyBorder="1" applyAlignment="1">
      <alignment vertical="center"/>
    </xf>
    <xf numFmtId="0" fontId="5" fillId="14" borderId="41" xfId="85" applyFill="1" applyBorder="1" applyAlignment="1">
      <alignment vertical="center"/>
    </xf>
    <xf numFmtId="0" fontId="47" fillId="47" borderId="78" xfId="85" applyFont="1" applyFill="1" applyBorder="1" applyAlignment="1">
      <alignment horizontal="center" vertical="center" wrapText="1"/>
    </xf>
    <xf numFmtId="0" fontId="47" fillId="47" borderId="82" xfId="85" applyFont="1" applyFill="1" applyBorder="1" applyAlignment="1">
      <alignment horizontal="center" vertical="center"/>
    </xf>
    <xf numFmtId="0" fontId="47" fillId="47" borderId="79" xfId="85" applyFont="1" applyFill="1" applyBorder="1" applyAlignment="1">
      <alignment horizontal="center" vertical="center" wrapText="1"/>
    </xf>
    <xf numFmtId="0" fontId="47" fillId="47" borderId="84" xfId="85" applyFont="1" applyFill="1" applyBorder="1" applyAlignment="1">
      <alignment horizontal="center" vertical="center"/>
    </xf>
    <xf numFmtId="0" fontId="47" fillId="47" borderId="80" xfId="85" applyFont="1" applyFill="1" applyBorder="1" applyAlignment="1">
      <alignment horizontal="center" vertical="center"/>
    </xf>
    <xf numFmtId="0" fontId="47" fillId="47" borderId="85" xfId="85" applyFont="1" applyFill="1" applyBorder="1" applyAlignment="1">
      <alignment horizontal="center" vertical="center"/>
    </xf>
    <xf numFmtId="0" fontId="48" fillId="47" borderId="78" xfId="85" applyFont="1" applyFill="1" applyBorder="1" applyAlignment="1">
      <alignment horizontal="center" vertical="center"/>
    </xf>
    <xf numFmtId="0" fontId="48" fillId="47" borderId="81" xfId="85" applyFont="1" applyFill="1" applyBorder="1" applyAlignment="1">
      <alignment horizontal="center" vertical="center"/>
    </xf>
    <xf numFmtId="0" fontId="27" fillId="9" borderId="87" xfId="76" applyFont="1" applyFill="1" applyBorder="1" applyAlignment="1" applyProtection="1">
      <alignment horizontal="center" vertical="center"/>
      <protection hidden="1"/>
    </xf>
    <xf numFmtId="0" fontId="27" fillId="9" borderId="93" xfId="76" applyFont="1" applyFill="1" applyBorder="1" applyAlignment="1" applyProtection="1">
      <alignment horizontal="center" vertical="center"/>
      <protection hidden="1"/>
    </xf>
    <xf numFmtId="0" fontId="60" fillId="0" borderId="88" xfId="85" applyFont="1" applyBorder="1" applyAlignment="1">
      <alignment horizontal="left" vertical="center" indent="1"/>
    </xf>
    <xf numFmtId="0" fontId="60" fillId="0" borderId="94" xfId="85" applyFont="1" applyBorder="1" applyAlignment="1">
      <alignment horizontal="left" vertical="center" indent="1"/>
    </xf>
    <xf numFmtId="0" fontId="5" fillId="8" borderId="42" xfId="76" applyFill="1" applyBorder="1" applyAlignment="1">
      <alignment horizontal="center" vertical="center"/>
    </xf>
    <xf numFmtId="0" fontId="5" fillId="8" borderId="13" xfId="76" applyFill="1" applyBorder="1" applyAlignment="1">
      <alignment horizontal="center" vertical="center"/>
    </xf>
    <xf numFmtId="0" fontId="36" fillId="12" borderId="37" xfId="76" applyFont="1" applyFill="1" applyBorder="1" applyAlignment="1" applyProtection="1">
      <alignment horizontal="center" vertical="center"/>
      <protection hidden="1"/>
    </xf>
    <xf numFmtId="0" fontId="36" fillId="12" borderId="38" xfId="76" applyFont="1" applyFill="1" applyBorder="1" applyAlignment="1" applyProtection="1">
      <alignment horizontal="center" vertical="center"/>
      <protection hidden="1"/>
    </xf>
    <xf numFmtId="0" fontId="37" fillId="13" borderId="39" xfId="76" applyFont="1" applyFill="1" applyBorder="1" applyAlignment="1" applyProtection="1">
      <alignment horizontal="center" vertical="center"/>
      <protection hidden="1"/>
    </xf>
    <xf numFmtId="0" fontId="37" fillId="13" borderId="40" xfId="76" applyFont="1" applyFill="1" applyBorder="1" applyAlignment="1" applyProtection="1">
      <alignment horizontal="center" vertical="center"/>
      <protection hidden="1"/>
    </xf>
    <xf numFmtId="0" fontId="37" fillId="13" borderId="41" xfId="76" applyFont="1" applyFill="1" applyBorder="1" applyAlignment="1" applyProtection="1">
      <alignment horizontal="center" vertical="center"/>
      <protection hidden="1"/>
    </xf>
    <xf numFmtId="0" fontId="0" fillId="8" borderId="42" xfId="76" applyFont="1" applyFill="1" applyBorder="1" applyAlignment="1">
      <alignment horizontal="center" vertical="center"/>
    </xf>
    <xf numFmtId="0" fontId="21" fillId="6" borderId="0" xfId="85" applyFont="1" applyFill="1" applyBorder="1" applyAlignment="1">
      <alignment horizontal="left" vertical="center" wrapText="1" indent="1"/>
    </xf>
    <xf numFmtId="0" fontId="21" fillId="6" borderId="1" xfId="85" applyFont="1" applyFill="1" applyBorder="1" applyAlignment="1">
      <alignment horizontal="left" vertical="center" wrapText="1" indent="1"/>
    </xf>
    <xf numFmtId="0" fontId="24" fillId="7" borderId="0" xfId="0" applyFont="1" applyFill="1" applyBorder="1" applyAlignment="1" applyProtection="1">
      <alignment horizontal="center" vertical="center" wrapText="1"/>
      <protection hidden="1"/>
    </xf>
    <xf numFmtId="0" fontId="24" fillId="7" borderId="1" xfId="0" applyFont="1" applyFill="1" applyBorder="1" applyAlignment="1" applyProtection="1">
      <alignment horizontal="center" vertical="center" wrapText="1"/>
      <protection hidden="1"/>
    </xf>
    <xf numFmtId="0" fontId="26" fillId="8" borderId="28" xfId="106" applyFont="1" applyFill="1" applyBorder="1" applyAlignment="1" applyProtection="1">
      <alignment horizontal="center" vertical="center" wrapText="1"/>
    </xf>
    <xf numFmtId="0" fontId="26" fillId="8" borderId="29" xfId="106" applyFont="1" applyFill="1" applyBorder="1" applyAlignment="1" applyProtection="1">
      <alignment horizontal="center" vertical="center"/>
    </xf>
    <xf numFmtId="0" fontId="26" fillId="8" borderId="30" xfId="106" applyFont="1" applyFill="1" applyBorder="1" applyAlignment="1" applyProtection="1">
      <alignment horizontal="center" vertical="center"/>
    </xf>
    <xf numFmtId="0" fontId="32" fillId="0" borderId="0" xfId="76" applyFont="1" applyAlignment="1" applyProtection="1">
      <alignment horizontal="center" vertical="center"/>
      <protection hidden="1"/>
    </xf>
    <xf numFmtId="0" fontId="33" fillId="0" borderId="0" xfId="76" applyFont="1" applyAlignment="1" applyProtection="1">
      <alignment horizontal="center" vertical="center"/>
      <protection hidden="1"/>
    </xf>
    <xf numFmtId="0" fontId="34" fillId="0" borderId="0" xfId="76" applyFont="1" applyAlignment="1" applyProtection="1">
      <alignment horizontal="center" vertical="center"/>
      <protection hidden="1"/>
    </xf>
    <xf numFmtId="0" fontId="5" fillId="0" borderId="24" xfId="76" applyBorder="1" applyProtection="1">
      <protection hidden="1"/>
    </xf>
    <xf numFmtId="0" fontId="23" fillId="9" borderId="56" xfId="76" applyFont="1" applyFill="1" applyBorder="1" applyAlignment="1" applyProtection="1">
      <alignment horizontal="center" vertical="center"/>
      <protection hidden="1"/>
    </xf>
    <xf numFmtId="0" fontId="23" fillId="9" borderId="64" xfId="76" applyFont="1" applyFill="1" applyBorder="1" applyAlignment="1" applyProtection="1">
      <alignment horizontal="center" vertical="center"/>
      <protection hidden="1"/>
    </xf>
    <xf numFmtId="0" fontId="40" fillId="0" borderId="57" xfId="76" applyFont="1" applyBorder="1" applyAlignment="1" applyProtection="1">
      <alignment horizontal="left" indent="1"/>
      <protection hidden="1"/>
    </xf>
    <xf numFmtId="0" fontId="40" fillId="0" borderId="65" xfId="76" applyFont="1" applyBorder="1" applyAlignment="1" applyProtection="1">
      <alignment horizontal="left" indent="1"/>
      <protection hidden="1"/>
    </xf>
    <xf numFmtId="0" fontId="39" fillId="21" borderId="58" xfId="76" applyFont="1" applyFill="1" applyBorder="1" applyAlignment="1">
      <alignment horizontal="center" vertical="center"/>
    </xf>
    <xf numFmtId="0" fontId="39" fillId="21" borderId="66" xfId="76" applyFont="1" applyFill="1" applyBorder="1" applyAlignment="1">
      <alignment horizontal="center" vertical="center"/>
    </xf>
    <xf numFmtId="0" fontId="5" fillId="0" borderId="59" xfId="85" applyBorder="1" applyAlignment="1">
      <alignment horizontal="center" vertical="center"/>
    </xf>
    <xf numFmtId="0" fontId="5" fillId="0" borderId="67" xfId="85" applyBorder="1" applyAlignment="1">
      <alignment horizontal="center" vertical="center"/>
    </xf>
    <xf numFmtId="0" fontId="5" fillId="0" borderId="60" xfId="85" applyBorder="1" applyAlignment="1">
      <alignment horizontal="center" vertical="center"/>
    </xf>
    <xf numFmtId="0" fontId="5" fillId="0" borderId="68" xfId="85" applyBorder="1" applyAlignment="1">
      <alignment horizontal="center" vertical="center"/>
    </xf>
    <xf numFmtId="0" fontId="35" fillId="11" borderId="61" xfId="76" applyFont="1" applyFill="1" applyBorder="1" applyAlignment="1" applyProtection="1">
      <alignment horizontal="center" vertical="center"/>
      <protection hidden="1"/>
    </xf>
    <xf numFmtId="0" fontId="35" fillId="11" borderId="69" xfId="76" applyFont="1" applyFill="1" applyBorder="1" applyAlignment="1" applyProtection="1">
      <alignment horizontal="center" vertical="center"/>
      <protection hidden="1"/>
    </xf>
    <xf numFmtId="0" fontId="36" fillId="12" borderId="62" xfId="76" applyFont="1" applyFill="1" applyBorder="1" applyAlignment="1" applyProtection="1">
      <alignment horizontal="center" vertical="center"/>
      <protection hidden="1"/>
    </xf>
    <xf numFmtId="0" fontId="36" fillId="12" borderId="63" xfId="76" applyFont="1" applyFill="1" applyBorder="1" applyAlignment="1" applyProtection="1">
      <alignment horizontal="center" vertical="center"/>
      <protection hidden="1"/>
    </xf>
    <xf numFmtId="0" fontId="36" fillId="12" borderId="70" xfId="76" applyFont="1" applyFill="1" applyBorder="1" applyAlignment="1" applyProtection="1">
      <alignment horizontal="center" vertical="center"/>
      <protection hidden="1"/>
    </xf>
    <xf numFmtId="0" fontId="36" fillId="12" borderId="71" xfId="76" applyFont="1" applyFill="1" applyBorder="1" applyAlignment="1" applyProtection="1">
      <alignment horizontal="center" vertical="center"/>
      <protection hidden="1"/>
    </xf>
    <xf numFmtId="0" fontId="5" fillId="0" borderId="74" xfId="85" applyBorder="1" applyAlignment="1">
      <alignment horizontal="center" vertical="center"/>
    </xf>
    <xf numFmtId="0" fontId="5" fillId="0" borderId="27" xfId="85" applyBorder="1" applyAlignment="1">
      <alignment horizontal="center" vertical="center"/>
    </xf>
    <xf numFmtId="0" fontId="5" fillId="0" borderId="73" xfId="85" applyBorder="1" applyAlignment="1">
      <alignment horizontal="center" vertical="center"/>
    </xf>
    <xf numFmtId="0" fontId="5" fillId="0" borderId="76" xfId="85" applyBorder="1" applyAlignment="1">
      <alignment horizontal="center" vertical="center"/>
    </xf>
    <xf numFmtId="0" fontId="5" fillId="0" borderId="72" xfId="85" applyBorder="1" applyAlignment="1">
      <alignment horizontal="center" vertical="center"/>
    </xf>
    <xf numFmtId="0" fontId="5" fillId="0" borderId="75" xfId="85" applyBorder="1" applyAlignment="1">
      <alignment horizontal="center" vertical="center"/>
    </xf>
    <xf numFmtId="0" fontId="39" fillId="39" borderId="58" xfId="76" applyFont="1" applyFill="1" applyBorder="1" applyAlignment="1">
      <alignment horizontal="center" vertical="center"/>
    </xf>
    <xf numFmtId="0" fontId="39" fillId="39" borderId="66" xfId="76" applyFont="1" applyFill="1" applyBorder="1" applyAlignment="1">
      <alignment horizontal="center" vertical="center"/>
    </xf>
    <xf numFmtId="0" fontId="41" fillId="30" borderId="58" xfId="76" applyFont="1" applyFill="1" applyBorder="1" applyAlignment="1">
      <alignment horizontal="center" vertical="center"/>
    </xf>
    <xf numFmtId="0" fontId="41" fillId="30" borderId="66" xfId="76" applyFont="1" applyFill="1" applyBorder="1" applyAlignment="1">
      <alignment horizontal="center" vertical="center"/>
    </xf>
    <xf numFmtId="0" fontId="0" fillId="0" borderId="0" xfId="0" applyAlignment="1">
      <alignment horizontal="left" wrapText="1"/>
    </xf>
    <xf numFmtId="0" fontId="11" fillId="3" borderId="2" xfId="0" applyFont="1" applyFill="1" applyBorder="1" applyAlignment="1">
      <alignment horizontal="center" vertical="center"/>
    </xf>
    <xf numFmtId="0" fontId="11" fillId="3" borderId="22" xfId="0" applyFont="1" applyFill="1" applyBorder="1" applyAlignment="1">
      <alignment horizontal="center" vertical="center"/>
    </xf>
    <xf numFmtId="0" fontId="6" fillId="0" borderId="5" xfId="0" applyNumberFormat="1" applyFont="1" applyBorder="1" applyAlignment="1">
      <alignment horizontal="left" vertical="center"/>
    </xf>
    <xf numFmtId="0" fontId="6" fillId="0" borderId="8" xfId="0" applyNumberFormat="1" applyFont="1" applyBorder="1" applyAlignment="1">
      <alignment horizontal="left" vertical="center"/>
    </xf>
    <xf numFmtId="0" fontId="6" fillId="0" borderId="12" xfId="0" applyFont="1" applyBorder="1" applyAlignment="1">
      <alignment horizontal="center" vertical="center"/>
    </xf>
    <xf numFmtId="0" fontId="9" fillId="0" borderId="0" xfId="0" applyFont="1" applyAlignment="1">
      <alignment horizontal="center" vertical="center"/>
    </xf>
    <xf numFmtId="0" fontId="11" fillId="0" borderId="0" xfId="0" applyFont="1" applyFill="1" applyBorder="1" applyAlignment="1">
      <alignment horizontal="left" vertical="center"/>
    </xf>
    <xf numFmtId="0" fontId="6" fillId="3" borderId="2"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1" xfId="0" applyFont="1" applyFill="1" applyBorder="1" applyAlignment="1">
      <alignment horizontal="center" vertical="center"/>
    </xf>
    <xf numFmtId="0" fontId="5" fillId="0" borderId="0" xfId="0" applyFont="1" applyFill="1" applyBorder="1" applyAlignment="1">
      <alignment horizontal="left" vertical="center"/>
    </xf>
    <xf numFmtId="0" fontId="6" fillId="3" borderId="39"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5" fillId="0" borderId="0" xfId="0" applyFont="1" applyFill="1" applyBorder="1" applyAlignment="1">
      <alignment horizontal="left" vertical="top" wrapText="1"/>
    </xf>
    <xf numFmtId="0" fontId="50" fillId="0" borderId="0" xfId="0" applyFont="1" applyFill="1" applyAlignment="1">
      <alignment horizontal="center" vertical="center"/>
    </xf>
    <xf numFmtId="0" fontId="55" fillId="0" borderId="0" xfId="0" applyFont="1" applyAlignment="1">
      <alignment horizontal="center" vertical="center"/>
    </xf>
    <xf numFmtId="0" fontId="59" fillId="0" borderId="0" xfId="0" applyFont="1" applyAlignment="1">
      <alignment horizontal="left" wrapText="1"/>
    </xf>
    <xf numFmtId="0" fontId="64" fillId="0" borderId="0" xfId="0" applyFont="1" applyFill="1" applyBorder="1" applyAlignment="1">
      <alignment horizontal="left" vertical="top" wrapText="1"/>
    </xf>
    <xf numFmtId="0" fontId="13" fillId="46" borderId="108" xfId="0" applyFont="1" applyFill="1" applyBorder="1" applyAlignment="1">
      <alignment horizontal="center" vertical="center" wrapText="1"/>
    </xf>
    <xf numFmtId="0" fontId="13" fillId="46" borderId="109" xfId="0" applyFont="1" applyFill="1" applyBorder="1" applyAlignment="1">
      <alignment horizontal="center" vertical="center" wrapText="1"/>
    </xf>
    <xf numFmtId="0" fontId="13" fillId="46" borderId="110" xfId="0" applyFont="1" applyFill="1" applyBorder="1" applyAlignment="1">
      <alignment horizontal="center" vertical="center" wrapText="1"/>
    </xf>
    <xf numFmtId="0" fontId="54" fillId="0" borderId="0" xfId="0" applyFont="1" applyAlignment="1">
      <alignment horizontal="center" vertical="center"/>
    </xf>
    <xf numFmtId="0" fontId="13" fillId="3" borderId="2" xfId="0" applyFont="1" applyFill="1" applyBorder="1" applyAlignment="1">
      <alignment horizontal="center" vertical="center"/>
    </xf>
    <xf numFmtId="0" fontId="15" fillId="3" borderId="2" xfId="0" applyFont="1" applyFill="1" applyBorder="1" applyAlignment="1">
      <alignment horizontal="center" vertical="center"/>
    </xf>
    <xf numFmtId="0" fontId="13" fillId="51" borderId="2" xfId="0" applyFont="1" applyFill="1" applyBorder="1" applyAlignment="1">
      <alignment horizontal="center" vertical="center"/>
    </xf>
    <xf numFmtId="0" fontId="14" fillId="46" borderId="78" xfId="0" applyFont="1" applyFill="1" applyBorder="1" applyAlignment="1">
      <alignment horizontal="center" vertical="center" wrapText="1"/>
    </xf>
    <xf numFmtId="0" fontId="14" fillId="46" borderId="81" xfId="0" applyFont="1" applyFill="1" applyBorder="1" applyAlignment="1">
      <alignment horizontal="center" vertical="center" wrapText="1"/>
    </xf>
    <xf numFmtId="0" fontId="14" fillId="46" borderId="24" xfId="0" applyFont="1" applyFill="1" applyBorder="1" applyAlignment="1">
      <alignment horizontal="center" vertical="center" wrapText="1"/>
    </xf>
    <xf numFmtId="0" fontId="14" fillId="46" borderId="25" xfId="0" applyFont="1" applyFill="1" applyBorder="1" applyAlignment="1">
      <alignment horizontal="center" vertical="center" wrapText="1"/>
    </xf>
    <xf numFmtId="0" fontId="14" fillId="46" borderId="26" xfId="0" applyFont="1" applyFill="1" applyBorder="1" applyAlignment="1">
      <alignment horizontal="center" vertical="center" wrapText="1"/>
    </xf>
    <xf numFmtId="0" fontId="14" fillId="46" borderId="3" xfId="0" applyFont="1" applyFill="1" applyBorder="1" applyAlignment="1">
      <alignment horizontal="center" vertical="center" wrapText="1"/>
    </xf>
    <xf numFmtId="0" fontId="13" fillId="51" borderId="39" xfId="0" applyFont="1" applyFill="1" applyBorder="1" applyAlignment="1">
      <alignment horizontal="center" vertical="center"/>
    </xf>
    <xf numFmtId="0" fontId="13" fillId="51" borderId="40" xfId="0" applyFont="1" applyFill="1" applyBorder="1" applyAlignment="1">
      <alignment horizontal="center" vertical="center"/>
    </xf>
    <xf numFmtId="0" fontId="13" fillId="51" borderId="41" xfId="0" applyFont="1" applyFill="1" applyBorder="1" applyAlignment="1">
      <alignment horizontal="center" vertical="center"/>
    </xf>
    <xf numFmtId="0" fontId="15" fillId="51" borderId="39" xfId="0" applyFont="1" applyFill="1" applyBorder="1" applyAlignment="1">
      <alignment horizontal="center" vertical="center"/>
    </xf>
    <xf numFmtId="0" fontId="15" fillId="51" borderId="40" xfId="0" applyFont="1" applyFill="1" applyBorder="1" applyAlignment="1">
      <alignment horizontal="center" vertical="center"/>
    </xf>
    <xf numFmtId="0" fontId="15" fillId="51" borderId="41" xfId="0" applyFont="1" applyFill="1" applyBorder="1" applyAlignment="1">
      <alignment horizontal="center" vertical="center"/>
    </xf>
    <xf numFmtId="0" fontId="47" fillId="45" borderId="0" xfId="0" applyFont="1" applyFill="1" applyAlignment="1">
      <alignment horizontal="center" vertical="center"/>
    </xf>
    <xf numFmtId="0" fontId="14" fillId="46" borderId="46" xfId="0" applyFont="1" applyFill="1" applyBorder="1" applyAlignment="1">
      <alignment horizontal="center" vertical="center" wrapText="1"/>
    </xf>
    <xf numFmtId="0" fontId="14" fillId="46" borderId="0" xfId="0" applyFont="1" applyFill="1" applyBorder="1" applyAlignment="1">
      <alignment horizontal="center" vertical="center" wrapText="1"/>
    </xf>
    <xf numFmtId="0" fontId="14" fillId="46" borderId="1" xfId="0" applyFont="1" applyFill="1" applyBorder="1" applyAlignment="1">
      <alignment horizontal="center" vertical="center" wrapText="1"/>
    </xf>
    <xf numFmtId="0" fontId="47" fillId="12" borderId="0" xfId="0" applyFont="1" applyFill="1" applyAlignment="1">
      <alignment horizontal="center" vertical="center"/>
    </xf>
    <xf numFmtId="0" fontId="47" fillId="52" borderId="0" xfId="0" applyFont="1" applyFill="1" applyAlignment="1">
      <alignment horizontal="center" vertical="center"/>
    </xf>
    <xf numFmtId="0" fontId="50" fillId="45" borderId="0" xfId="0" applyFont="1" applyFill="1" applyAlignment="1">
      <alignment horizontal="center" vertical="center"/>
    </xf>
  </cellXfs>
  <cellStyles count="108">
    <cellStyle name="Comma [0] 2" xfId="1"/>
    <cellStyle name="Comma [0] 2 2" xfId="54"/>
    <cellStyle name="Comma [0] 3" xfId="2"/>
    <cellStyle name="Comma [0] 3 2" xfId="55"/>
    <cellStyle name="Comma [0] 4" xfId="3"/>
    <cellStyle name="Comma [0] 4 2" xfId="56"/>
    <cellStyle name="Comma 2" xfId="4"/>
    <cellStyle name="Comma 2 2" xfId="57"/>
    <cellStyle name="Comma 3" xfId="5"/>
    <cellStyle name="Comma 3 2" xfId="58"/>
    <cellStyle name="Comma 4" xfId="6"/>
    <cellStyle name="Comma 4 2" xfId="59"/>
    <cellStyle name="Currency 2" xfId="7"/>
    <cellStyle name="Currency 2 10" xfId="8"/>
    <cellStyle name="Currency 2 10 2" xfId="61"/>
    <cellStyle name="Currency 2 11" xfId="9"/>
    <cellStyle name="Currency 2 11 2" xfId="62"/>
    <cellStyle name="Currency 2 12" xfId="10"/>
    <cellStyle name="Currency 2 12 2" xfId="63"/>
    <cellStyle name="Currency 2 13" xfId="60"/>
    <cellStyle name="Currency 2 2" xfId="11"/>
    <cellStyle name="Currency 2 2 2" xfId="64"/>
    <cellStyle name="Currency 2 3" xfId="12"/>
    <cellStyle name="Currency 2 3 2" xfId="65"/>
    <cellStyle name="Currency 2 4" xfId="13"/>
    <cellStyle name="Currency 2 4 2" xfId="66"/>
    <cellStyle name="Currency 2 5" xfId="14"/>
    <cellStyle name="Currency 2 5 2" xfId="67"/>
    <cellStyle name="Currency 2 6" xfId="15"/>
    <cellStyle name="Currency 2 6 2" xfId="68"/>
    <cellStyle name="Currency 2 7" xfId="16"/>
    <cellStyle name="Currency 2 7 2" xfId="69"/>
    <cellStyle name="Currency 2 8" xfId="17"/>
    <cellStyle name="Currency 2 8 2" xfId="70"/>
    <cellStyle name="Currency 2 9" xfId="18"/>
    <cellStyle name="Currency 2 9 2" xfId="71"/>
    <cellStyle name="Hyperlink" xfId="106" builtinId="8"/>
    <cellStyle name="Normal" xfId="0" builtinId="0"/>
    <cellStyle name="Normal 10" xfId="105"/>
    <cellStyle name="Normal 11" xfId="107"/>
    <cellStyle name="Normal 2" xfId="19"/>
    <cellStyle name="Normal 2 10" xfId="20"/>
    <cellStyle name="Normal 2 10 2" xfId="73"/>
    <cellStyle name="Normal 2 11" xfId="21"/>
    <cellStyle name="Normal 2 11 2" xfId="74"/>
    <cellStyle name="Normal 2 12" xfId="22"/>
    <cellStyle name="Normal 2 12 2" xfId="75"/>
    <cellStyle name="Normal 2 13" xfId="72"/>
    <cellStyle name="Normal 2 2" xfId="23"/>
    <cellStyle name="Normal 2 2 2" xfId="76"/>
    <cellStyle name="Normal 2 3" xfId="24"/>
    <cellStyle name="Normal 2 3 2" xfId="77"/>
    <cellStyle name="Normal 2 4" xfId="25"/>
    <cellStyle name="Normal 2 4 2" xfId="78"/>
    <cellStyle name="Normal 2 5" xfId="26"/>
    <cellStyle name="Normal 2 5 2" xfId="79"/>
    <cellStyle name="Normal 2 6" xfId="27"/>
    <cellStyle name="Normal 2 6 2" xfId="80"/>
    <cellStyle name="Normal 2 7" xfId="28"/>
    <cellStyle name="Normal 2 7 2" xfId="81"/>
    <cellStyle name="Normal 2 8" xfId="29"/>
    <cellStyle name="Normal 2 8 2" xfId="82"/>
    <cellStyle name="Normal 2 9" xfId="30"/>
    <cellStyle name="Normal 2 9 2" xfId="83"/>
    <cellStyle name="Normal 2_PROYEKSI" xfId="31"/>
    <cellStyle name="Normal 3" xfId="32"/>
    <cellStyle name="Normal 3 10" xfId="33"/>
    <cellStyle name="Normal 3 10 2" xfId="85"/>
    <cellStyle name="Normal 3 11" xfId="34"/>
    <cellStyle name="Normal 3 11 2" xfId="86"/>
    <cellStyle name="Normal 3 12" xfId="35"/>
    <cellStyle name="Normal 3 12 2" xfId="87"/>
    <cellStyle name="Normal 3 13" xfId="84"/>
    <cellStyle name="Normal 3 2" xfId="36"/>
    <cellStyle name="Normal 3 2 2" xfId="88"/>
    <cellStyle name="Normal 3 3" xfId="37"/>
    <cellStyle name="Normal 3 3 2" xfId="89"/>
    <cellStyle name="Normal 3 4" xfId="38"/>
    <cellStyle name="Normal 3 4 2" xfId="90"/>
    <cellStyle name="Normal 3 5" xfId="39"/>
    <cellStyle name="Normal 3 5 2" xfId="91"/>
    <cellStyle name="Normal 3 6" xfId="40"/>
    <cellStyle name="Normal 3 6 2" xfId="92"/>
    <cellStyle name="Normal 3 7" xfId="41"/>
    <cellStyle name="Normal 3 7 2" xfId="93"/>
    <cellStyle name="Normal 3 8" xfId="42"/>
    <cellStyle name="Normal 3 8 2" xfId="94"/>
    <cellStyle name="Normal 3 9" xfId="43"/>
    <cellStyle name="Normal 3 9 2" xfId="95"/>
    <cellStyle name="Normal 4" xfId="44"/>
    <cellStyle name="Normal 4 2" xfId="96"/>
    <cellStyle name="Normal 5" xfId="45"/>
    <cellStyle name="Normal 5 2" xfId="46"/>
    <cellStyle name="Normal 5 2 2" xfId="98"/>
    <cellStyle name="Normal 5 3" xfId="97"/>
    <cellStyle name="Normal 6" xfId="47"/>
    <cellStyle name="Normal 6 2" xfId="99"/>
    <cellStyle name="Normal 7" xfId="48"/>
    <cellStyle name="Normal 7 2" xfId="100"/>
    <cellStyle name="Normal 8" xfId="49"/>
    <cellStyle name="Normal 8 2" xfId="101"/>
    <cellStyle name="Normal 9" xfId="53"/>
    <cellStyle name="Percent 2" xfId="50"/>
    <cellStyle name="Percent 2 2" xfId="102"/>
    <cellStyle name="Percent 3" xfId="51"/>
    <cellStyle name="Percent 3 2" xfId="103"/>
    <cellStyle name="Percent 4" xfId="52"/>
    <cellStyle name="Percent 4 2" xfId="104"/>
  </cellStyles>
  <dxfs count="47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33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33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color theme="6" tint="-0.24994659260841701"/>
      </font>
      <fill>
        <patternFill>
          <bgColor theme="6" tint="-0.24994659260841701"/>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1"/>
      </font>
      <fill>
        <patternFill patternType="solid">
          <fgColor auto="1"/>
          <bgColor rgb="FF0099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O$16" lockText="1" noThreeD="1"/>
</file>

<file path=xl/ctrlProps/ctrlProp10.xml><?xml version="1.0" encoding="utf-8"?>
<formControlPr xmlns="http://schemas.microsoft.com/office/spreadsheetml/2009/9/main" objectType="CheckBox" checked="Checked" fmlaLink="$W$20" lockText="1" noThreeD="1"/>
</file>

<file path=xl/ctrlProps/ctrlProp11.xml><?xml version="1.0" encoding="utf-8"?>
<formControlPr xmlns="http://schemas.microsoft.com/office/spreadsheetml/2009/9/main" objectType="CheckBox" fmlaLink="$O$21" lockText="1" noThreeD="1"/>
</file>

<file path=xl/ctrlProps/ctrlProp12.xml><?xml version="1.0" encoding="utf-8"?>
<formControlPr xmlns="http://schemas.microsoft.com/office/spreadsheetml/2009/9/main" objectType="CheckBox" fmlaLink="$W$21" lockText="1" noThreeD="1"/>
</file>

<file path=xl/ctrlProps/ctrlProp13.xml><?xml version="1.0" encoding="utf-8"?>
<formControlPr xmlns="http://schemas.microsoft.com/office/spreadsheetml/2009/9/main" objectType="CheckBox" fmlaLink="$O$22" lockText="1" noThreeD="1"/>
</file>

<file path=xl/ctrlProps/ctrlProp14.xml><?xml version="1.0" encoding="utf-8"?>
<formControlPr xmlns="http://schemas.microsoft.com/office/spreadsheetml/2009/9/main" objectType="CheckBox" fmlaLink="$W$22" lockText="1" noThreeD="1"/>
</file>

<file path=xl/ctrlProps/ctrlProp15.xml><?xml version="1.0" encoding="utf-8"?>
<formControlPr xmlns="http://schemas.microsoft.com/office/spreadsheetml/2009/9/main" objectType="CheckBox" fmlaLink="$O$23" lockText="1" noThreeD="1"/>
</file>

<file path=xl/ctrlProps/ctrlProp16.xml><?xml version="1.0" encoding="utf-8"?>
<formControlPr xmlns="http://schemas.microsoft.com/office/spreadsheetml/2009/9/main" objectType="CheckBox" fmlaLink="$W$23" lockText="1" noThreeD="1"/>
</file>

<file path=xl/ctrlProps/ctrlProp17.xml><?xml version="1.0" encoding="utf-8"?>
<formControlPr xmlns="http://schemas.microsoft.com/office/spreadsheetml/2009/9/main" objectType="CheckBox" fmlaLink="$O$24" lockText="1" noThreeD="1"/>
</file>

<file path=xl/ctrlProps/ctrlProp18.xml><?xml version="1.0" encoding="utf-8"?>
<formControlPr xmlns="http://schemas.microsoft.com/office/spreadsheetml/2009/9/main" objectType="CheckBox" fmlaLink="$W$24" lockText="1" noThreeD="1"/>
</file>

<file path=xl/ctrlProps/ctrlProp19.xml><?xml version="1.0" encoding="utf-8"?>
<formControlPr xmlns="http://schemas.microsoft.com/office/spreadsheetml/2009/9/main" objectType="CheckBox" fmlaLink="$O$25" lockText="1" noThreeD="1"/>
</file>

<file path=xl/ctrlProps/ctrlProp2.xml><?xml version="1.0" encoding="utf-8"?>
<formControlPr xmlns="http://schemas.microsoft.com/office/spreadsheetml/2009/9/main" objectType="CheckBox" fmlaLink="$W$16" lockText="1" noThreeD="1"/>
</file>

<file path=xl/ctrlProps/ctrlProp20.xml><?xml version="1.0" encoding="utf-8"?>
<formControlPr xmlns="http://schemas.microsoft.com/office/spreadsheetml/2009/9/main" objectType="CheckBox" fmlaLink="$W$25" lockText="1" noThreeD="1"/>
</file>

<file path=xl/ctrlProps/ctrlProp21.xml><?xml version="1.0" encoding="utf-8"?>
<formControlPr xmlns="http://schemas.microsoft.com/office/spreadsheetml/2009/9/main" objectType="CheckBox" fmlaLink="$O$26" lockText="1" noThreeD="1"/>
</file>

<file path=xl/ctrlProps/ctrlProp22.xml><?xml version="1.0" encoding="utf-8"?>
<formControlPr xmlns="http://schemas.microsoft.com/office/spreadsheetml/2009/9/main" objectType="CheckBox" fmlaLink="$W$26" lockText="1" noThreeD="1"/>
</file>

<file path=xl/ctrlProps/ctrlProp23.xml><?xml version="1.0" encoding="utf-8"?>
<formControlPr xmlns="http://schemas.microsoft.com/office/spreadsheetml/2009/9/main" objectType="CheckBox" fmlaLink="$O$27" lockText="1" noThreeD="1"/>
</file>

<file path=xl/ctrlProps/ctrlProp24.xml><?xml version="1.0" encoding="utf-8"?>
<formControlPr xmlns="http://schemas.microsoft.com/office/spreadsheetml/2009/9/main" objectType="CheckBox" fmlaLink="$W$27" lockText="1" noThreeD="1"/>
</file>

<file path=xl/ctrlProps/ctrlProp25.xml><?xml version="1.0" encoding="utf-8"?>
<formControlPr xmlns="http://schemas.microsoft.com/office/spreadsheetml/2009/9/main" objectType="CheckBox" fmlaLink="$O$28" lockText="1" noThreeD="1"/>
</file>

<file path=xl/ctrlProps/ctrlProp26.xml><?xml version="1.0" encoding="utf-8"?>
<formControlPr xmlns="http://schemas.microsoft.com/office/spreadsheetml/2009/9/main" objectType="CheckBox" fmlaLink="$W$28" lockText="1" noThreeD="1"/>
</file>

<file path=xl/ctrlProps/ctrlProp27.xml><?xml version="1.0" encoding="utf-8"?>
<formControlPr xmlns="http://schemas.microsoft.com/office/spreadsheetml/2009/9/main" objectType="CheckBox" fmlaLink="$O$29" lockText="1" noThreeD="1"/>
</file>

<file path=xl/ctrlProps/ctrlProp28.xml><?xml version="1.0" encoding="utf-8"?>
<formControlPr xmlns="http://schemas.microsoft.com/office/spreadsheetml/2009/9/main" objectType="CheckBox" fmlaLink="$W$29" lockText="1" noThreeD="1"/>
</file>

<file path=xl/ctrlProps/ctrlProp29.xml><?xml version="1.0" encoding="utf-8"?>
<formControlPr xmlns="http://schemas.microsoft.com/office/spreadsheetml/2009/9/main" objectType="CheckBox" fmlaLink="$O$30" lockText="1" noThreeD="1"/>
</file>

<file path=xl/ctrlProps/ctrlProp3.xml><?xml version="1.0" encoding="utf-8"?>
<formControlPr xmlns="http://schemas.microsoft.com/office/spreadsheetml/2009/9/main" objectType="CheckBox" checked="Checked" fmlaLink="$O$17" lockText="1" noThreeD="1"/>
</file>

<file path=xl/ctrlProps/ctrlProp30.xml><?xml version="1.0" encoding="utf-8"?>
<formControlPr xmlns="http://schemas.microsoft.com/office/spreadsheetml/2009/9/main" objectType="CheckBox" fmlaLink="$W$30" lockText="1" noThreeD="1"/>
</file>

<file path=xl/ctrlProps/ctrlProp31.xml><?xml version="1.0" encoding="utf-8"?>
<formControlPr xmlns="http://schemas.microsoft.com/office/spreadsheetml/2009/9/main" objectType="CheckBox" fmlaLink="$O$31" lockText="1" noThreeD="1"/>
</file>

<file path=xl/ctrlProps/ctrlProp32.xml><?xml version="1.0" encoding="utf-8"?>
<formControlPr xmlns="http://schemas.microsoft.com/office/spreadsheetml/2009/9/main" objectType="CheckBox" fmlaLink="$W$31" lockText="1" noThreeD="1"/>
</file>

<file path=xl/ctrlProps/ctrlProp33.xml><?xml version="1.0" encoding="utf-8"?>
<formControlPr xmlns="http://schemas.microsoft.com/office/spreadsheetml/2009/9/main" objectType="CheckBox" fmlaLink="$O$32" lockText="1" noThreeD="1"/>
</file>

<file path=xl/ctrlProps/ctrlProp34.xml><?xml version="1.0" encoding="utf-8"?>
<formControlPr xmlns="http://schemas.microsoft.com/office/spreadsheetml/2009/9/main" objectType="CheckBox" fmlaLink="$W$32" lockText="1" noThreeD="1"/>
</file>

<file path=xl/ctrlProps/ctrlProp35.xml><?xml version="1.0" encoding="utf-8"?>
<formControlPr xmlns="http://schemas.microsoft.com/office/spreadsheetml/2009/9/main" objectType="CheckBox" fmlaLink="$O$33" lockText="1" noThreeD="1"/>
</file>

<file path=xl/ctrlProps/ctrlProp36.xml><?xml version="1.0" encoding="utf-8"?>
<formControlPr xmlns="http://schemas.microsoft.com/office/spreadsheetml/2009/9/main" objectType="CheckBox" fmlaLink="$W$33" lockText="1" noThreeD="1"/>
</file>

<file path=xl/ctrlProps/ctrlProp37.xml><?xml version="1.0" encoding="utf-8"?>
<formControlPr xmlns="http://schemas.microsoft.com/office/spreadsheetml/2009/9/main" objectType="CheckBox" fmlaLink="$O$34" lockText="1" noThreeD="1"/>
</file>

<file path=xl/ctrlProps/ctrlProp38.xml><?xml version="1.0" encoding="utf-8"?>
<formControlPr xmlns="http://schemas.microsoft.com/office/spreadsheetml/2009/9/main" objectType="CheckBox" fmlaLink="$W$34" lockText="1" noThreeD="1"/>
</file>

<file path=xl/ctrlProps/ctrlProp39.xml><?xml version="1.0" encoding="utf-8"?>
<formControlPr xmlns="http://schemas.microsoft.com/office/spreadsheetml/2009/9/main" objectType="CheckBox" fmlaLink="$O$35" lockText="1" noThreeD="1"/>
</file>

<file path=xl/ctrlProps/ctrlProp4.xml><?xml version="1.0" encoding="utf-8"?>
<formControlPr xmlns="http://schemas.microsoft.com/office/spreadsheetml/2009/9/main" objectType="CheckBox" fmlaLink="$W$17" lockText="1" noThreeD="1"/>
</file>

<file path=xl/ctrlProps/ctrlProp40.xml><?xml version="1.0" encoding="utf-8"?>
<formControlPr xmlns="http://schemas.microsoft.com/office/spreadsheetml/2009/9/main" objectType="CheckBox" fmlaLink="$W$35"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W$36" lockText="1" noThreeD="1"/>
</file>

<file path=xl/ctrlProps/ctrlProp43.xml><?xml version="1.0" encoding="utf-8"?>
<formControlPr xmlns="http://schemas.microsoft.com/office/spreadsheetml/2009/9/main" objectType="CheckBox" fmlaLink="$O$37" lockText="1" noThreeD="1"/>
</file>

<file path=xl/ctrlProps/ctrlProp44.xml><?xml version="1.0" encoding="utf-8"?>
<formControlPr xmlns="http://schemas.microsoft.com/office/spreadsheetml/2009/9/main" objectType="CheckBox" fmlaLink="$W$37" lockText="1" noThreeD="1"/>
</file>

<file path=xl/ctrlProps/ctrlProp45.xml><?xml version="1.0" encoding="utf-8"?>
<formControlPr xmlns="http://schemas.microsoft.com/office/spreadsheetml/2009/9/main" objectType="CheckBox" fmlaLink="$O$38" lockText="1" noThreeD="1"/>
</file>

<file path=xl/ctrlProps/ctrlProp46.xml><?xml version="1.0" encoding="utf-8"?>
<formControlPr xmlns="http://schemas.microsoft.com/office/spreadsheetml/2009/9/main" objectType="CheckBox" fmlaLink="$W$38" lockText="1" noThreeD="1"/>
</file>

<file path=xl/ctrlProps/ctrlProp47.xml><?xml version="1.0" encoding="utf-8"?>
<formControlPr xmlns="http://schemas.microsoft.com/office/spreadsheetml/2009/9/main" objectType="CheckBox" fmlaLink="$O$39" lockText="1" noThreeD="1"/>
</file>

<file path=xl/ctrlProps/ctrlProp48.xml><?xml version="1.0" encoding="utf-8"?>
<formControlPr xmlns="http://schemas.microsoft.com/office/spreadsheetml/2009/9/main" objectType="CheckBox" fmlaLink="$W$39" lockText="1" noThreeD="1"/>
</file>

<file path=xl/ctrlProps/ctrlProp49.xml><?xml version="1.0" encoding="utf-8"?>
<formControlPr xmlns="http://schemas.microsoft.com/office/spreadsheetml/2009/9/main" objectType="CheckBox" fmlaLink="$O$40" lockText="1" noThreeD="1"/>
</file>

<file path=xl/ctrlProps/ctrlProp5.xml><?xml version="1.0" encoding="utf-8"?>
<formControlPr xmlns="http://schemas.microsoft.com/office/spreadsheetml/2009/9/main" objectType="CheckBox" checked="Checked" fmlaLink="$O$18" lockText="1" noThreeD="1"/>
</file>

<file path=xl/ctrlProps/ctrlProp50.xml><?xml version="1.0" encoding="utf-8"?>
<formControlPr xmlns="http://schemas.microsoft.com/office/spreadsheetml/2009/9/main" objectType="CheckBox" fmlaLink="$W$40" lockText="1" noThreeD="1"/>
</file>

<file path=xl/ctrlProps/ctrlProp51.xml><?xml version="1.0" encoding="utf-8"?>
<formControlPr xmlns="http://schemas.microsoft.com/office/spreadsheetml/2009/9/main" objectType="CheckBox" fmlaLink="$O$41" lockText="1" noThreeD="1"/>
</file>

<file path=xl/ctrlProps/ctrlProp52.xml><?xml version="1.0" encoding="utf-8"?>
<formControlPr xmlns="http://schemas.microsoft.com/office/spreadsheetml/2009/9/main" objectType="CheckBox" fmlaLink="$W$41" lockText="1" noThreeD="1"/>
</file>

<file path=xl/ctrlProps/ctrlProp53.xml><?xml version="1.0" encoding="utf-8"?>
<formControlPr xmlns="http://schemas.microsoft.com/office/spreadsheetml/2009/9/main" objectType="CheckBox" fmlaLink="$O$42" lockText="1" noThreeD="1"/>
</file>

<file path=xl/ctrlProps/ctrlProp54.xml><?xml version="1.0" encoding="utf-8"?>
<formControlPr xmlns="http://schemas.microsoft.com/office/spreadsheetml/2009/9/main" objectType="CheckBox" fmlaLink="$W$42" lockText="1" noThreeD="1"/>
</file>

<file path=xl/ctrlProps/ctrlProp55.xml><?xml version="1.0" encoding="utf-8"?>
<formControlPr xmlns="http://schemas.microsoft.com/office/spreadsheetml/2009/9/main" objectType="CheckBox" fmlaLink="$O$43" lockText="1" noThreeD="1"/>
</file>

<file path=xl/ctrlProps/ctrlProp56.xml><?xml version="1.0" encoding="utf-8"?>
<formControlPr xmlns="http://schemas.microsoft.com/office/spreadsheetml/2009/9/main" objectType="CheckBox" fmlaLink="$W$43" lockText="1" noThreeD="1"/>
</file>

<file path=xl/ctrlProps/ctrlProp57.xml><?xml version="1.0" encoding="utf-8"?>
<formControlPr xmlns="http://schemas.microsoft.com/office/spreadsheetml/2009/9/main" objectType="CheckBox" fmlaLink="$O$44" lockText="1" noThreeD="1"/>
</file>

<file path=xl/ctrlProps/ctrlProp58.xml><?xml version="1.0" encoding="utf-8"?>
<formControlPr xmlns="http://schemas.microsoft.com/office/spreadsheetml/2009/9/main" objectType="CheckBox" fmlaLink="$W$44" lockText="1" noThreeD="1"/>
</file>

<file path=xl/ctrlProps/ctrlProp59.xml><?xml version="1.0" encoding="utf-8"?>
<formControlPr xmlns="http://schemas.microsoft.com/office/spreadsheetml/2009/9/main" objectType="CheckBox" fmlaLink="$O$45" lockText="1" noThreeD="1"/>
</file>

<file path=xl/ctrlProps/ctrlProp6.xml><?xml version="1.0" encoding="utf-8"?>
<formControlPr xmlns="http://schemas.microsoft.com/office/spreadsheetml/2009/9/main" objectType="CheckBox" fmlaLink="$W$18" lockText="1" noThreeD="1"/>
</file>

<file path=xl/ctrlProps/ctrlProp60.xml><?xml version="1.0" encoding="utf-8"?>
<formControlPr xmlns="http://schemas.microsoft.com/office/spreadsheetml/2009/9/main" objectType="CheckBox" fmlaLink="$W$45" lockText="1" noThreeD="1"/>
</file>

<file path=xl/ctrlProps/ctrlProp61.xml><?xml version="1.0" encoding="utf-8"?>
<formControlPr xmlns="http://schemas.microsoft.com/office/spreadsheetml/2009/9/main" objectType="CheckBox" fmlaLink="$O$46" lockText="1" noThreeD="1"/>
</file>

<file path=xl/ctrlProps/ctrlProp62.xml><?xml version="1.0" encoding="utf-8"?>
<formControlPr xmlns="http://schemas.microsoft.com/office/spreadsheetml/2009/9/main" objectType="CheckBox" fmlaLink="$W$46" lockText="1" noThreeD="1"/>
</file>

<file path=xl/ctrlProps/ctrlProp63.xml><?xml version="1.0" encoding="utf-8"?>
<formControlPr xmlns="http://schemas.microsoft.com/office/spreadsheetml/2009/9/main" objectType="CheckBox" fmlaLink="$O$47" lockText="1" noThreeD="1"/>
</file>

<file path=xl/ctrlProps/ctrlProp64.xml><?xml version="1.0" encoding="utf-8"?>
<formControlPr xmlns="http://schemas.microsoft.com/office/spreadsheetml/2009/9/main" objectType="CheckBox" fmlaLink="$W$47" lockText="1" noThreeD="1"/>
</file>

<file path=xl/ctrlProps/ctrlProp65.xml><?xml version="1.0" encoding="utf-8"?>
<formControlPr xmlns="http://schemas.microsoft.com/office/spreadsheetml/2009/9/main" objectType="CheckBox" fmlaLink="$O$48" lockText="1" noThreeD="1"/>
</file>

<file path=xl/ctrlProps/ctrlProp66.xml><?xml version="1.0" encoding="utf-8"?>
<formControlPr xmlns="http://schemas.microsoft.com/office/spreadsheetml/2009/9/main" objectType="CheckBox" fmlaLink="$W$48" lockText="1" noThreeD="1"/>
</file>

<file path=xl/ctrlProps/ctrlProp67.xml><?xml version="1.0" encoding="utf-8"?>
<formControlPr xmlns="http://schemas.microsoft.com/office/spreadsheetml/2009/9/main" objectType="CheckBox" fmlaLink="$O$49" lockText="1" noThreeD="1"/>
</file>

<file path=xl/ctrlProps/ctrlProp68.xml><?xml version="1.0" encoding="utf-8"?>
<formControlPr xmlns="http://schemas.microsoft.com/office/spreadsheetml/2009/9/main" objectType="CheckBox" fmlaLink="$W$49" lockText="1" noThreeD="1"/>
</file>

<file path=xl/ctrlProps/ctrlProp69.xml><?xml version="1.0" encoding="utf-8"?>
<formControlPr xmlns="http://schemas.microsoft.com/office/spreadsheetml/2009/9/main" objectType="CheckBox" fmlaLink="$O$50" lockText="1" noThreeD="1"/>
</file>

<file path=xl/ctrlProps/ctrlProp7.xml><?xml version="1.0" encoding="utf-8"?>
<formControlPr xmlns="http://schemas.microsoft.com/office/spreadsheetml/2009/9/main" objectType="CheckBox" fmlaLink="$O$19" lockText="1" noThreeD="1"/>
</file>

<file path=xl/ctrlProps/ctrlProp70.xml><?xml version="1.0" encoding="utf-8"?>
<formControlPr xmlns="http://schemas.microsoft.com/office/spreadsheetml/2009/9/main" objectType="CheckBox" fmlaLink="$W$50" lockText="1" noThreeD="1"/>
</file>

<file path=xl/ctrlProps/ctrlProp71.xml><?xml version="1.0" encoding="utf-8"?>
<formControlPr xmlns="http://schemas.microsoft.com/office/spreadsheetml/2009/9/main" objectType="CheckBox" fmlaLink="$O$51" lockText="1" noThreeD="1"/>
</file>

<file path=xl/ctrlProps/ctrlProp72.xml><?xml version="1.0" encoding="utf-8"?>
<formControlPr xmlns="http://schemas.microsoft.com/office/spreadsheetml/2009/9/main" objectType="CheckBox" fmlaLink="$W$51" lockText="1" noThreeD="1"/>
</file>

<file path=xl/ctrlProps/ctrlProp73.xml><?xml version="1.0" encoding="utf-8"?>
<formControlPr xmlns="http://schemas.microsoft.com/office/spreadsheetml/2009/9/main" objectType="CheckBox" fmlaLink="$O$52" lockText="1" noThreeD="1"/>
</file>

<file path=xl/ctrlProps/ctrlProp74.xml><?xml version="1.0" encoding="utf-8"?>
<formControlPr xmlns="http://schemas.microsoft.com/office/spreadsheetml/2009/9/main" objectType="CheckBox" fmlaLink="$W$52" lockText="1" noThreeD="1"/>
</file>

<file path=xl/ctrlProps/ctrlProp75.xml><?xml version="1.0" encoding="utf-8"?>
<formControlPr xmlns="http://schemas.microsoft.com/office/spreadsheetml/2009/9/main" objectType="CheckBox" fmlaLink="$O$53" lockText="1" noThreeD="1"/>
</file>

<file path=xl/ctrlProps/ctrlProp76.xml><?xml version="1.0" encoding="utf-8"?>
<formControlPr xmlns="http://schemas.microsoft.com/office/spreadsheetml/2009/9/main" objectType="CheckBox" fmlaLink="$W$53" lockText="1" noThreeD="1"/>
</file>

<file path=xl/ctrlProps/ctrlProp77.xml><?xml version="1.0" encoding="utf-8"?>
<formControlPr xmlns="http://schemas.microsoft.com/office/spreadsheetml/2009/9/main" objectType="CheckBox" fmlaLink="$O$54" lockText="1" noThreeD="1"/>
</file>

<file path=xl/ctrlProps/ctrlProp78.xml><?xml version="1.0" encoding="utf-8"?>
<formControlPr xmlns="http://schemas.microsoft.com/office/spreadsheetml/2009/9/main" objectType="CheckBox" fmlaLink="$W$54" lockText="1" noThreeD="1"/>
</file>

<file path=xl/ctrlProps/ctrlProp79.xml><?xml version="1.0" encoding="utf-8"?>
<formControlPr xmlns="http://schemas.microsoft.com/office/spreadsheetml/2009/9/main" objectType="CheckBox" fmlaLink="$O$55" lockText="1" noThreeD="1"/>
</file>

<file path=xl/ctrlProps/ctrlProp8.xml><?xml version="1.0" encoding="utf-8"?>
<formControlPr xmlns="http://schemas.microsoft.com/office/spreadsheetml/2009/9/main" objectType="CheckBox" checked="Checked" fmlaLink="$W$19" lockText="1" noThreeD="1"/>
</file>

<file path=xl/ctrlProps/ctrlProp80.xml><?xml version="1.0" encoding="utf-8"?>
<formControlPr xmlns="http://schemas.microsoft.com/office/spreadsheetml/2009/9/main" objectType="CheckBox" fmlaLink="$W$55" lockText="1" noThreeD="1"/>
</file>

<file path=xl/ctrlProps/ctrlProp9.xml><?xml version="1.0" encoding="utf-8"?>
<formControlPr xmlns="http://schemas.microsoft.com/office/spreadsheetml/2009/9/main" objectType="CheckBox" fmlaLink="$O$20" lockText="1" noThreeD="1"/>
</file>

<file path=xl/drawings/_rels/drawing1.xml.rels><?xml version="1.0" encoding="UTF-8" standalone="yes"?>
<Relationships xmlns="http://schemas.openxmlformats.org/package/2006/relationships"><Relationship Id="rId3" Type="http://schemas.openxmlformats.org/officeDocument/2006/relationships/hyperlink" Target="#Kalender!A1"/><Relationship Id="rId2" Type="http://schemas.openxmlformats.org/officeDocument/2006/relationships/image" Target="../media/image1.png"/><Relationship Id="rId1" Type="http://schemas.openxmlformats.org/officeDocument/2006/relationships/hyperlink" Target="#menukalender"/></Relationships>
</file>

<file path=xl/drawings/_rels/drawing2.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371476</xdr:colOff>
      <xdr:row>0</xdr:row>
      <xdr:rowOff>104775</xdr:rowOff>
    </xdr:from>
    <xdr:to>
      <xdr:col>0</xdr:col>
      <xdr:colOff>371476</xdr:colOff>
      <xdr:row>3</xdr:row>
      <xdr:rowOff>22790</xdr:rowOff>
    </xdr:to>
    <xdr:pic>
      <xdr:nvPicPr>
        <xdr:cNvPr id="2" name="Picture 1"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3" name="Picture 2"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4" name="Picture 3" descr="home.png">
          <a:hlinkClick xmlns:r="http://schemas.openxmlformats.org/officeDocument/2006/relationships" r:id="rId3"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341313</xdr:colOff>
      <xdr:row>4</xdr:row>
      <xdr:rowOff>79373</xdr:rowOff>
    </xdr:from>
    <xdr:to>
      <xdr:col>1</xdr:col>
      <xdr:colOff>341313</xdr:colOff>
      <xdr:row>7</xdr:row>
      <xdr:rowOff>47622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xdr:from>
      <xdr:col>20</xdr:col>
      <xdr:colOff>19050</xdr:colOff>
      <xdr:row>0</xdr:row>
      <xdr:rowOff>0</xdr:rowOff>
    </xdr:from>
    <xdr:to>
      <xdr:col>27</xdr:col>
      <xdr:colOff>38099</xdr:colOff>
      <xdr:row>3</xdr:row>
      <xdr:rowOff>19049</xdr:rowOff>
    </xdr:to>
    <xdr:sp macro="" textlink="">
      <xdr:nvSpPr>
        <xdr:cNvPr id="6" name="Rectangle 5">
          <a:hlinkClick xmlns:r="http://schemas.openxmlformats.org/officeDocument/2006/relationships" r:id="rId2"/>
        </xdr:cNvPr>
        <xdr:cNvSpPr/>
      </xdr:nvSpPr>
      <xdr:spPr>
        <a:xfrm>
          <a:off x="5829300" y="0"/>
          <a:ext cx="1790699" cy="771524"/>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15</xdr:row>
      <xdr:rowOff>323850</xdr:rowOff>
    </xdr:from>
    <xdr:to>
      <xdr:col>8</xdr:col>
      <xdr:colOff>352425</xdr:colOff>
      <xdr:row>15</xdr:row>
      <xdr:rowOff>666750</xdr:rowOff>
    </xdr:to>
    <xdr:sp macro="" textlink="">
      <xdr:nvSpPr>
        <xdr:cNvPr id="5201"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15</xdr:row>
          <xdr:rowOff>323850</xdr:rowOff>
        </xdr:from>
        <xdr:to>
          <xdr:col>9</xdr:col>
          <xdr:colOff>381000</xdr:colOff>
          <xdr:row>15</xdr:row>
          <xdr:rowOff>666750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276225</xdr:rowOff>
        </xdr:from>
        <xdr:to>
          <xdr:col>7</xdr:col>
          <xdr:colOff>361950</xdr:colOff>
          <xdr:row>16</xdr:row>
          <xdr:rowOff>619125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276225</xdr:rowOff>
        </xdr:from>
        <xdr:to>
          <xdr:col>9</xdr:col>
          <xdr:colOff>381000</xdr:colOff>
          <xdr:row>16</xdr:row>
          <xdr:rowOff>619125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266700</xdr:rowOff>
        </xdr:from>
        <xdr:to>
          <xdr:col>7</xdr:col>
          <xdr:colOff>361950</xdr:colOff>
          <xdr:row>17</xdr:row>
          <xdr:rowOff>600075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266700</xdr:rowOff>
        </xdr:from>
        <xdr:to>
          <xdr:col>9</xdr:col>
          <xdr:colOff>381000</xdr:colOff>
          <xdr:row>17</xdr:row>
          <xdr:rowOff>600075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18</xdr:row>
      <xdr:rowOff>238125</xdr:rowOff>
    </xdr:from>
    <xdr:to>
      <xdr:col>8</xdr:col>
      <xdr:colOff>352425</xdr:colOff>
      <xdr:row>18</xdr:row>
      <xdr:rowOff>581025</xdr:rowOff>
    </xdr:to>
    <xdr:sp macro="" textlink="">
      <xdr:nvSpPr>
        <xdr:cNvPr id="5202"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03"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04"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19</xdr:row>
          <xdr:rowOff>257175</xdr:rowOff>
        </xdr:from>
        <xdr:to>
          <xdr:col>9</xdr:col>
          <xdr:colOff>381000</xdr:colOff>
          <xdr:row>19</xdr:row>
          <xdr:rowOff>600075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238125</xdr:rowOff>
        </xdr:from>
        <xdr:to>
          <xdr:col>7</xdr:col>
          <xdr:colOff>361950</xdr:colOff>
          <xdr:row>20</xdr:row>
          <xdr:rowOff>590550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238125</xdr:rowOff>
        </xdr:from>
        <xdr:to>
          <xdr:col>9</xdr:col>
          <xdr:colOff>381000</xdr:colOff>
          <xdr:row>20</xdr:row>
          <xdr:rowOff>590550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323850</xdr:rowOff>
        </xdr:from>
        <xdr:to>
          <xdr:col>7</xdr:col>
          <xdr:colOff>361950</xdr:colOff>
          <xdr:row>21</xdr:row>
          <xdr:rowOff>666750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21</xdr:row>
      <xdr:rowOff>323850</xdr:rowOff>
    </xdr:from>
    <xdr:to>
      <xdr:col>9</xdr:col>
      <xdr:colOff>352425</xdr:colOff>
      <xdr:row>21</xdr:row>
      <xdr:rowOff>666750</xdr:rowOff>
    </xdr:to>
    <xdr:sp macro="" textlink="">
      <xdr:nvSpPr>
        <xdr:cNvPr id="5205"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06"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07"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08"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09"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10"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24</xdr:row>
          <xdr:rowOff>304800</xdr:rowOff>
        </xdr:from>
        <xdr:to>
          <xdr:col>9</xdr:col>
          <xdr:colOff>381000</xdr:colOff>
          <xdr:row>24</xdr:row>
          <xdr:rowOff>647700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25</xdr:row>
      <xdr:rowOff>257175</xdr:rowOff>
    </xdr:from>
    <xdr:to>
      <xdr:col>8</xdr:col>
      <xdr:colOff>352425</xdr:colOff>
      <xdr:row>25</xdr:row>
      <xdr:rowOff>600075</xdr:rowOff>
    </xdr:to>
    <xdr:sp macro="" textlink="">
      <xdr:nvSpPr>
        <xdr:cNvPr id="5211"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12"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26</xdr:row>
          <xdr:rowOff>342900</xdr:rowOff>
        </xdr:from>
        <xdr:to>
          <xdr:col>7</xdr:col>
          <xdr:colOff>361950</xdr:colOff>
          <xdr:row>26</xdr:row>
          <xdr:rowOff>685800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342900</xdr:rowOff>
        </xdr:from>
        <xdr:to>
          <xdr:col>9</xdr:col>
          <xdr:colOff>381000</xdr:colOff>
          <xdr:row>26</xdr:row>
          <xdr:rowOff>685800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27</xdr:row>
      <xdr:rowOff>333375</xdr:rowOff>
    </xdr:from>
    <xdr:to>
      <xdr:col>8</xdr:col>
      <xdr:colOff>352425</xdr:colOff>
      <xdr:row>27</xdr:row>
      <xdr:rowOff>676275</xdr:rowOff>
    </xdr:to>
    <xdr:sp macro="" textlink="">
      <xdr:nvSpPr>
        <xdr:cNvPr id="5213"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27</xdr:row>
          <xdr:rowOff>333375</xdr:rowOff>
        </xdr:from>
        <xdr:to>
          <xdr:col>9</xdr:col>
          <xdr:colOff>381000</xdr:colOff>
          <xdr:row>27</xdr:row>
          <xdr:rowOff>685800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28</xdr:row>
      <xdr:rowOff>304800</xdr:rowOff>
    </xdr:from>
    <xdr:to>
      <xdr:col>8</xdr:col>
      <xdr:colOff>352425</xdr:colOff>
      <xdr:row>28</xdr:row>
      <xdr:rowOff>647700</xdr:rowOff>
    </xdr:to>
    <xdr:sp macro="" textlink="">
      <xdr:nvSpPr>
        <xdr:cNvPr id="5214"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28</xdr:row>
          <xdr:rowOff>304800</xdr:rowOff>
        </xdr:from>
        <xdr:to>
          <xdr:col>9</xdr:col>
          <xdr:colOff>381000</xdr:colOff>
          <xdr:row>28</xdr:row>
          <xdr:rowOff>647700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29</xdr:row>
      <xdr:rowOff>323850</xdr:rowOff>
    </xdr:from>
    <xdr:to>
      <xdr:col>8</xdr:col>
      <xdr:colOff>352425</xdr:colOff>
      <xdr:row>29</xdr:row>
      <xdr:rowOff>666750</xdr:rowOff>
    </xdr:to>
    <xdr:sp macro="" textlink="">
      <xdr:nvSpPr>
        <xdr:cNvPr id="5215"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16"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17"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18"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19"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20"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21"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32</xdr:row>
          <xdr:rowOff>361950</xdr:rowOff>
        </xdr:from>
        <xdr:to>
          <xdr:col>9</xdr:col>
          <xdr:colOff>381000</xdr:colOff>
          <xdr:row>32</xdr:row>
          <xdr:rowOff>695325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33</xdr:row>
      <xdr:rowOff>333375</xdr:rowOff>
    </xdr:from>
    <xdr:to>
      <xdr:col>8</xdr:col>
      <xdr:colOff>352425</xdr:colOff>
      <xdr:row>33</xdr:row>
      <xdr:rowOff>676275</xdr:rowOff>
    </xdr:to>
    <xdr:sp macro="" textlink="">
      <xdr:nvSpPr>
        <xdr:cNvPr id="5222"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33</xdr:row>
          <xdr:rowOff>333375</xdr:rowOff>
        </xdr:from>
        <xdr:to>
          <xdr:col>9</xdr:col>
          <xdr:colOff>381000</xdr:colOff>
          <xdr:row>33</xdr:row>
          <xdr:rowOff>685800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352425</xdr:rowOff>
        </xdr:from>
        <xdr:to>
          <xdr:col>7</xdr:col>
          <xdr:colOff>361950</xdr:colOff>
          <xdr:row>34</xdr:row>
          <xdr:rowOff>695325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352425</xdr:rowOff>
        </xdr:from>
        <xdr:to>
          <xdr:col>9</xdr:col>
          <xdr:colOff>381000</xdr:colOff>
          <xdr:row>34</xdr:row>
          <xdr:rowOff>695325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xdr:row>
          <xdr:rowOff>285750</xdr:rowOff>
        </xdr:from>
        <xdr:to>
          <xdr:col>7</xdr:col>
          <xdr:colOff>361950</xdr:colOff>
          <xdr:row>35</xdr:row>
          <xdr:rowOff>638175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35</xdr:row>
      <xdr:rowOff>285750</xdr:rowOff>
    </xdr:from>
    <xdr:to>
      <xdr:col>9</xdr:col>
      <xdr:colOff>352425</xdr:colOff>
      <xdr:row>35</xdr:row>
      <xdr:rowOff>628650</xdr:rowOff>
    </xdr:to>
    <xdr:sp macro="" textlink="">
      <xdr:nvSpPr>
        <xdr:cNvPr id="5223"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36</xdr:row>
          <xdr:rowOff>371475</xdr:rowOff>
        </xdr:from>
        <xdr:to>
          <xdr:col>7</xdr:col>
          <xdr:colOff>361950</xdr:colOff>
          <xdr:row>36</xdr:row>
          <xdr:rowOff>714375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36</xdr:row>
      <xdr:rowOff>371475</xdr:rowOff>
    </xdr:from>
    <xdr:to>
      <xdr:col>9</xdr:col>
      <xdr:colOff>352425</xdr:colOff>
      <xdr:row>36</xdr:row>
      <xdr:rowOff>714375</xdr:rowOff>
    </xdr:to>
    <xdr:sp macro="" textlink="">
      <xdr:nvSpPr>
        <xdr:cNvPr id="5224"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25"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37</xdr:row>
          <xdr:rowOff>361950</xdr:rowOff>
        </xdr:from>
        <xdr:to>
          <xdr:col>9</xdr:col>
          <xdr:colOff>381000</xdr:colOff>
          <xdr:row>37</xdr:row>
          <xdr:rowOff>695325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38</xdr:row>
          <xdr:rowOff>333375</xdr:rowOff>
        </xdr:from>
        <xdr:to>
          <xdr:col>7</xdr:col>
          <xdr:colOff>361950</xdr:colOff>
          <xdr:row>38</xdr:row>
          <xdr:rowOff>685800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38</xdr:row>
      <xdr:rowOff>333375</xdr:rowOff>
    </xdr:from>
    <xdr:to>
      <xdr:col>9</xdr:col>
      <xdr:colOff>352425</xdr:colOff>
      <xdr:row>38</xdr:row>
      <xdr:rowOff>676275</xdr:rowOff>
    </xdr:to>
    <xdr:sp macro="" textlink="">
      <xdr:nvSpPr>
        <xdr:cNvPr id="5226"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27"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39</xdr:row>
          <xdr:rowOff>352425</xdr:rowOff>
        </xdr:from>
        <xdr:to>
          <xdr:col>9</xdr:col>
          <xdr:colOff>381000</xdr:colOff>
          <xdr:row>39</xdr:row>
          <xdr:rowOff>695325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40</xdr:row>
      <xdr:rowOff>209550</xdr:rowOff>
    </xdr:from>
    <xdr:to>
      <xdr:col>8</xdr:col>
      <xdr:colOff>352425</xdr:colOff>
      <xdr:row>40</xdr:row>
      <xdr:rowOff>552450</xdr:rowOff>
    </xdr:to>
    <xdr:sp macro="" textlink="">
      <xdr:nvSpPr>
        <xdr:cNvPr id="5228"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40</xdr:row>
          <xdr:rowOff>209550</xdr:rowOff>
        </xdr:from>
        <xdr:to>
          <xdr:col>9</xdr:col>
          <xdr:colOff>381000</xdr:colOff>
          <xdr:row>40</xdr:row>
          <xdr:rowOff>552450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41</xdr:row>
      <xdr:rowOff>295275</xdr:rowOff>
    </xdr:from>
    <xdr:to>
      <xdr:col>8</xdr:col>
      <xdr:colOff>352425</xdr:colOff>
      <xdr:row>41</xdr:row>
      <xdr:rowOff>638175</xdr:rowOff>
    </xdr:to>
    <xdr:sp macro="" textlink="">
      <xdr:nvSpPr>
        <xdr:cNvPr id="5229"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41</xdr:row>
          <xdr:rowOff>295275</xdr:rowOff>
        </xdr:from>
        <xdr:to>
          <xdr:col>9</xdr:col>
          <xdr:colOff>381000</xdr:colOff>
          <xdr:row>41</xdr:row>
          <xdr:rowOff>638175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285750</xdr:rowOff>
        </xdr:from>
        <xdr:to>
          <xdr:col>7</xdr:col>
          <xdr:colOff>361950</xdr:colOff>
          <xdr:row>42</xdr:row>
          <xdr:rowOff>638175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285750</xdr:rowOff>
        </xdr:from>
        <xdr:to>
          <xdr:col>9</xdr:col>
          <xdr:colOff>381000</xdr:colOff>
          <xdr:row>42</xdr:row>
          <xdr:rowOff>638175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43</xdr:row>
      <xdr:rowOff>257175</xdr:rowOff>
    </xdr:from>
    <xdr:to>
      <xdr:col>8</xdr:col>
      <xdr:colOff>352425</xdr:colOff>
      <xdr:row>43</xdr:row>
      <xdr:rowOff>600075</xdr:rowOff>
    </xdr:to>
    <xdr:sp macro="" textlink="">
      <xdr:nvSpPr>
        <xdr:cNvPr id="5230"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43</xdr:row>
          <xdr:rowOff>257175</xdr:rowOff>
        </xdr:from>
        <xdr:to>
          <xdr:col>9</xdr:col>
          <xdr:colOff>381000</xdr:colOff>
          <xdr:row>43</xdr:row>
          <xdr:rowOff>600075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276225</xdr:rowOff>
        </xdr:from>
        <xdr:to>
          <xdr:col>7</xdr:col>
          <xdr:colOff>361950</xdr:colOff>
          <xdr:row>44</xdr:row>
          <xdr:rowOff>619125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44</xdr:row>
          <xdr:rowOff>276225</xdr:rowOff>
        </xdr:from>
        <xdr:to>
          <xdr:col>9</xdr:col>
          <xdr:colOff>381000</xdr:colOff>
          <xdr:row>44</xdr:row>
          <xdr:rowOff>619125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45</xdr:row>
      <xdr:rowOff>247650</xdr:rowOff>
    </xdr:from>
    <xdr:to>
      <xdr:col>8</xdr:col>
      <xdr:colOff>352425</xdr:colOff>
      <xdr:row>45</xdr:row>
      <xdr:rowOff>590550</xdr:rowOff>
    </xdr:to>
    <xdr:sp macro="" textlink="">
      <xdr:nvSpPr>
        <xdr:cNvPr id="523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45</xdr:row>
          <xdr:rowOff>247650</xdr:rowOff>
        </xdr:from>
        <xdr:to>
          <xdr:col>9</xdr:col>
          <xdr:colOff>381000</xdr:colOff>
          <xdr:row>45</xdr:row>
          <xdr:rowOff>590550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46</xdr:row>
          <xdr:rowOff>333375</xdr:rowOff>
        </xdr:from>
        <xdr:to>
          <xdr:col>7</xdr:col>
          <xdr:colOff>361950</xdr:colOff>
          <xdr:row>46</xdr:row>
          <xdr:rowOff>685800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333375</xdr:rowOff>
        </xdr:from>
        <xdr:to>
          <xdr:col>9</xdr:col>
          <xdr:colOff>381000</xdr:colOff>
          <xdr:row>46</xdr:row>
          <xdr:rowOff>685800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47</xdr:row>
          <xdr:rowOff>323850</xdr:rowOff>
        </xdr:from>
        <xdr:to>
          <xdr:col>7</xdr:col>
          <xdr:colOff>361950</xdr:colOff>
          <xdr:row>47</xdr:row>
          <xdr:rowOff>666750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47</xdr:row>
      <xdr:rowOff>323850</xdr:rowOff>
    </xdr:from>
    <xdr:to>
      <xdr:col>9</xdr:col>
      <xdr:colOff>352425</xdr:colOff>
      <xdr:row>47</xdr:row>
      <xdr:rowOff>666750</xdr:rowOff>
    </xdr:to>
    <xdr:sp macro="" textlink="">
      <xdr:nvSpPr>
        <xdr:cNvPr id="523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48</xdr:row>
          <xdr:rowOff>295275</xdr:rowOff>
        </xdr:from>
        <xdr:to>
          <xdr:col>7</xdr:col>
          <xdr:colOff>361950</xdr:colOff>
          <xdr:row>48</xdr:row>
          <xdr:rowOff>638175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48</xdr:row>
      <xdr:rowOff>295275</xdr:rowOff>
    </xdr:from>
    <xdr:to>
      <xdr:col>9</xdr:col>
      <xdr:colOff>352425</xdr:colOff>
      <xdr:row>48</xdr:row>
      <xdr:rowOff>638175</xdr:rowOff>
    </xdr:to>
    <xdr:sp macro="" textlink="">
      <xdr:nvSpPr>
        <xdr:cNvPr id="523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49</xdr:row>
          <xdr:rowOff>314325</xdr:rowOff>
        </xdr:from>
        <xdr:to>
          <xdr:col>7</xdr:col>
          <xdr:colOff>361950</xdr:colOff>
          <xdr:row>49</xdr:row>
          <xdr:rowOff>647700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49</xdr:row>
      <xdr:rowOff>314325</xdr:rowOff>
    </xdr:from>
    <xdr:to>
      <xdr:col>9</xdr:col>
      <xdr:colOff>352425</xdr:colOff>
      <xdr:row>49</xdr:row>
      <xdr:rowOff>657225</xdr:rowOff>
    </xdr:to>
    <xdr:sp macro="" textlink="">
      <xdr:nvSpPr>
        <xdr:cNvPr id="523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3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3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51</xdr:row>
          <xdr:rowOff>352425</xdr:rowOff>
        </xdr:from>
        <xdr:to>
          <xdr:col>7</xdr:col>
          <xdr:colOff>361950</xdr:colOff>
          <xdr:row>51</xdr:row>
          <xdr:rowOff>695325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51</xdr:row>
          <xdr:rowOff>352425</xdr:rowOff>
        </xdr:from>
        <xdr:to>
          <xdr:col>9</xdr:col>
          <xdr:colOff>381000</xdr:colOff>
          <xdr:row>51</xdr:row>
          <xdr:rowOff>695325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52</xdr:row>
          <xdr:rowOff>342900</xdr:rowOff>
        </xdr:from>
        <xdr:to>
          <xdr:col>7</xdr:col>
          <xdr:colOff>361950</xdr:colOff>
          <xdr:row>52</xdr:row>
          <xdr:rowOff>685800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52</xdr:row>
      <xdr:rowOff>342900</xdr:rowOff>
    </xdr:from>
    <xdr:to>
      <xdr:col>9</xdr:col>
      <xdr:colOff>352425</xdr:colOff>
      <xdr:row>52</xdr:row>
      <xdr:rowOff>685800</xdr:rowOff>
    </xdr:to>
    <xdr:sp macro="" textlink="">
      <xdr:nvSpPr>
        <xdr:cNvPr id="523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38"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53</xdr:row>
          <xdr:rowOff>314325</xdr:rowOff>
        </xdr:from>
        <xdr:to>
          <xdr:col>9</xdr:col>
          <xdr:colOff>381000</xdr:colOff>
          <xdr:row>53</xdr:row>
          <xdr:rowOff>647700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54</xdr:row>
      <xdr:rowOff>333375</xdr:rowOff>
    </xdr:from>
    <xdr:to>
      <xdr:col>8</xdr:col>
      <xdr:colOff>352425</xdr:colOff>
      <xdr:row>54</xdr:row>
      <xdr:rowOff>676275</xdr:rowOff>
    </xdr:to>
    <xdr:sp macro="" textlink="">
      <xdr:nvSpPr>
        <xdr:cNvPr id="5239"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0"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15</xdr:row>
          <xdr:rowOff>323850</xdr:rowOff>
        </xdr:from>
        <xdr:to>
          <xdr:col>7</xdr:col>
          <xdr:colOff>361950</xdr:colOff>
          <xdr:row>15</xdr:row>
          <xdr:rowOff>666750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238125</xdr:rowOff>
        </xdr:from>
        <xdr:to>
          <xdr:col>7</xdr:col>
          <xdr:colOff>361950</xdr:colOff>
          <xdr:row>18</xdr:row>
          <xdr:rowOff>590550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238125</xdr:rowOff>
        </xdr:from>
        <xdr:to>
          <xdr:col>9</xdr:col>
          <xdr:colOff>381000</xdr:colOff>
          <xdr:row>18</xdr:row>
          <xdr:rowOff>590550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257175</xdr:rowOff>
        </xdr:from>
        <xdr:to>
          <xdr:col>7</xdr:col>
          <xdr:colOff>361950</xdr:colOff>
          <xdr:row>19</xdr:row>
          <xdr:rowOff>600075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xdr:row>
          <xdr:rowOff>323850</xdr:rowOff>
        </xdr:from>
        <xdr:to>
          <xdr:col>9</xdr:col>
          <xdr:colOff>381000</xdr:colOff>
          <xdr:row>21</xdr:row>
          <xdr:rowOff>666750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314325</xdr:rowOff>
        </xdr:from>
        <xdr:to>
          <xdr:col>7</xdr:col>
          <xdr:colOff>361950</xdr:colOff>
          <xdr:row>22</xdr:row>
          <xdr:rowOff>647700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314325</xdr:rowOff>
        </xdr:from>
        <xdr:to>
          <xdr:col>9</xdr:col>
          <xdr:colOff>381000</xdr:colOff>
          <xdr:row>22</xdr:row>
          <xdr:rowOff>647700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xdr:row>
          <xdr:rowOff>285750</xdr:rowOff>
        </xdr:from>
        <xdr:to>
          <xdr:col>7</xdr:col>
          <xdr:colOff>361950</xdr:colOff>
          <xdr:row>23</xdr:row>
          <xdr:rowOff>638175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285750</xdr:rowOff>
        </xdr:from>
        <xdr:to>
          <xdr:col>9</xdr:col>
          <xdr:colOff>381000</xdr:colOff>
          <xdr:row>23</xdr:row>
          <xdr:rowOff>638175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304800</xdr:rowOff>
        </xdr:from>
        <xdr:to>
          <xdr:col>7</xdr:col>
          <xdr:colOff>361950</xdr:colOff>
          <xdr:row>24</xdr:row>
          <xdr:rowOff>647700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257175</xdr:rowOff>
        </xdr:from>
        <xdr:to>
          <xdr:col>7</xdr:col>
          <xdr:colOff>361950</xdr:colOff>
          <xdr:row>25</xdr:row>
          <xdr:rowOff>600075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257175</xdr:rowOff>
        </xdr:from>
        <xdr:to>
          <xdr:col>9</xdr:col>
          <xdr:colOff>381000</xdr:colOff>
          <xdr:row>25</xdr:row>
          <xdr:rowOff>600075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333375</xdr:rowOff>
        </xdr:from>
        <xdr:to>
          <xdr:col>7</xdr:col>
          <xdr:colOff>361950</xdr:colOff>
          <xdr:row>27</xdr:row>
          <xdr:rowOff>685800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304800</xdr:rowOff>
        </xdr:from>
        <xdr:to>
          <xdr:col>7</xdr:col>
          <xdr:colOff>361950</xdr:colOff>
          <xdr:row>28</xdr:row>
          <xdr:rowOff>647700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323850</xdr:rowOff>
        </xdr:from>
        <xdr:to>
          <xdr:col>7</xdr:col>
          <xdr:colOff>361950</xdr:colOff>
          <xdr:row>29</xdr:row>
          <xdr:rowOff>666750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323850</xdr:rowOff>
        </xdr:from>
        <xdr:to>
          <xdr:col>9</xdr:col>
          <xdr:colOff>381000</xdr:colOff>
          <xdr:row>29</xdr:row>
          <xdr:rowOff>666750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285750</xdr:rowOff>
        </xdr:from>
        <xdr:to>
          <xdr:col>7</xdr:col>
          <xdr:colOff>361950</xdr:colOff>
          <xdr:row>30</xdr:row>
          <xdr:rowOff>638175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285750</xdr:rowOff>
        </xdr:from>
        <xdr:to>
          <xdr:col>9</xdr:col>
          <xdr:colOff>381000</xdr:colOff>
          <xdr:row>30</xdr:row>
          <xdr:rowOff>638175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371475</xdr:rowOff>
        </xdr:from>
        <xdr:to>
          <xdr:col>7</xdr:col>
          <xdr:colOff>361950</xdr:colOff>
          <xdr:row>31</xdr:row>
          <xdr:rowOff>714375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xdr:row>
          <xdr:rowOff>371475</xdr:rowOff>
        </xdr:from>
        <xdr:to>
          <xdr:col>9</xdr:col>
          <xdr:colOff>381000</xdr:colOff>
          <xdr:row>31</xdr:row>
          <xdr:rowOff>714375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361950</xdr:rowOff>
        </xdr:from>
        <xdr:to>
          <xdr:col>7</xdr:col>
          <xdr:colOff>361950</xdr:colOff>
          <xdr:row>32</xdr:row>
          <xdr:rowOff>695325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333375</xdr:rowOff>
        </xdr:from>
        <xdr:to>
          <xdr:col>7</xdr:col>
          <xdr:colOff>361950</xdr:colOff>
          <xdr:row>33</xdr:row>
          <xdr:rowOff>685800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285750</xdr:rowOff>
        </xdr:from>
        <xdr:to>
          <xdr:col>9</xdr:col>
          <xdr:colOff>381000</xdr:colOff>
          <xdr:row>35</xdr:row>
          <xdr:rowOff>638175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371475</xdr:rowOff>
        </xdr:from>
        <xdr:to>
          <xdr:col>9</xdr:col>
          <xdr:colOff>381000</xdr:colOff>
          <xdr:row>36</xdr:row>
          <xdr:rowOff>714375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37</xdr:row>
          <xdr:rowOff>361950</xdr:rowOff>
        </xdr:from>
        <xdr:to>
          <xdr:col>7</xdr:col>
          <xdr:colOff>361950</xdr:colOff>
          <xdr:row>37</xdr:row>
          <xdr:rowOff>695325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333375</xdr:rowOff>
        </xdr:from>
        <xdr:to>
          <xdr:col>9</xdr:col>
          <xdr:colOff>381000</xdr:colOff>
          <xdr:row>38</xdr:row>
          <xdr:rowOff>685800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39</xdr:row>
          <xdr:rowOff>352425</xdr:rowOff>
        </xdr:from>
        <xdr:to>
          <xdr:col>7</xdr:col>
          <xdr:colOff>361950</xdr:colOff>
          <xdr:row>39</xdr:row>
          <xdr:rowOff>695325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40</xdr:row>
          <xdr:rowOff>209550</xdr:rowOff>
        </xdr:from>
        <xdr:to>
          <xdr:col>7</xdr:col>
          <xdr:colOff>361950</xdr:colOff>
          <xdr:row>40</xdr:row>
          <xdr:rowOff>552450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41</xdr:row>
          <xdr:rowOff>295275</xdr:rowOff>
        </xdr:from>
        <xdr:to>
          <xdr:col>7</xdr:col>
          <xdr:colOff>361950</xdr:colOff>
          <xdr:row>41</xdr:row>
          <xdr:rowOff>638175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257175</xdr:rowOff>
        </xdr:from>
        <xdr:to>
          <xdr:col>7</xdr:col>
          <xdr:colOff>361950</xdr:colOff>
          <xdr:row>43</xdr:row>
          <xdr:rowOff>600075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45</xdr:row>
          <xdr:rowOff>247650</xdr:rowOff>
        </xdr:from>
        <xdr:to>
          <xdr:col>7</xdr:col>
          <xdr:colOff>361950</xdr:colOff>
          <xdr:row>45</xdr:row>
          <xdr:rowOff>590550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47</xdr:row>
          <xdr:rowOff>323850</xdr:rowOff>
        </xdr:from>
        <xdr:to>
          <xdr:col>9</xdr:col>
          <xdr:colOff>381000</xdr:colOff>
          <xdr:row>47</xdr:row>
          <xdr:rowOff>666750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48</xdr:row>
          <xdr:rowOff>295275</xdr:rowOff>
        </xdr:from>
        <xdr:to>
          <xdr:col>9</xdr:col>
          <xdr:colOff>381000</xdr:colOff>
          <xdr:row>48</xdr:row>
          <xdr:rowOff>638175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49</xdr:row>
          <xdr:rowOff>314325</xdr:rowOff>
        </xdr:from>
        <xdr:to>
          <xdr:col>9</xdr:col>
          <xdr:colOff>381000</xdr:colOff>
          <xdr:row>49</xdr:row>
          <xdr:rowOff>647700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50</xdr:row>
          <xdr:rowOff>266700</xdr:rowOff>
        </xdr:from>
        <xdr:to>
          <xdr:col>7</xdr:col>
          <xdr:colOff>361950</xdr:colOff>
          <xdr:row>50</xdr:row>
          <xdr:rowOff>600075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266700</xdr:rowOff>
        </xdr:from>
        <xdr:to>
          <xdr:col>9</xdr:col>
          <xdr:colOff>381000</xdr:colOff>
          <xdr:row>50</xdr:row>
          <xdr:rowOff>600075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342900</xdr:rowOff>
        </xdr:from>
        <xdr:to>
          <xdr:col>9</xdr:col>
          <xdr:colOff>381000</xdr:colOff>
          <xdr:row>52</xdr:row>
          <xdr:rowOff>685800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53</xdr:row>
          <xdr:rowOff>314325</xdr:rowOff>
        </xdr:from>
        <xdr:to>
          <xdr:col>7</xdr:col>
          <xdr:colOff>361950</xdr:colOff>
          <xdr:row>53</xdr:row>
          <xdr:rowOff>647700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54</xdr:row>
          <xdr:rowOff>333375</xdr:rowOff>
        </xdr:from>
        <xdr:to>
          <xdr:col>7</xdr:col>
          <xdr:colOff>361950</xdr:colOff>
          <xdr:row>54</xdr:row>
          <xdr:rowOff>685800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333375</xdr:rowOff>
        </xdr:from>
        <xdr:to>
          <xdr:col>9</xdr:col>
          <xdr:colOff>381000</xdr:colOff>
          <xdr:row>54</xdr:row>
          <xdr:rowOff>685800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15</xdr:row>
      <xdr:rowOff>323850</xdr:rowOff>
    </xdr:from>
    <xdr:to>
      <xdr:col>8</xdr:col>
      <xdr:colOff>352425</xdr:colOff>
      <xdr:row>15</xdr:row>
      <xdr:rowOff>666750</xdr:rowOff>
    </xdr:to>
    <xdr:sp macro="" textlink="">
      <xdr:nvSpPr>
        <xdr:cNvPr id="2"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3"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4"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6"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7"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8"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9"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10"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11"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12"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13"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14"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15"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16"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17"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18"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19"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20"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21"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22"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23"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24"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25"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26"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27"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28"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29"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30"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31"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4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4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4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4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4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4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4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120"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4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4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4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4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4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4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4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4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4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4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161925</xdr:colOff>
          <xdr:row>15</xdr:row>
          <xdr:rowOff>323850</xdr:rowOff>
        </xdr:from>
        <xdr:to>
          <xdr:col>8</xdr:col>
          <xdr:colOff>361950</xdr:colOff>
          <xdr:row>15</xdr:row>
          <xdr:rowOff>666750</xdr:rowOff>
        </xdr:to>
        <xdr:sp macro="" textlink="">
          <xdr:nvSpPr>
            <xdr:cNvPr id="6410" name="Check Box 1" hidden="1">
              <a:extLst>
                <a:ext uri="{63B3BB69-23CF-44E3-9099-C40C66FF867C}">
                  <a14:compatExt spid="_x0000_s5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238125</xdr:rowOff>
        </xdr:from>
        <xdr:to>
          <xdr:col>8</xdr:col>
          <xdr:colOff>361950</xdr:colOff>
          <xdr:row>18</xdr:row>
          <xdr:rowOff>590550</xdr:rowOff>
        </xdr:to>
        <xdr:sp macro="" textlink="">
          <xdr:nvSpPr>
            <xdr:cNvPr id="6411" name="Check Box 7" hidden="1">
              <a:extLst>
                <a:ext uri="{63B3BB69-23CF-44E3-9099-C40C66FF867C}">
                  <a14:compatExt spid="_x0000_s5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238125</xdr:rowOff>
        </xdr:from>
        <xdr:to>
          <xdr:col>9</xdr:col>
          <xdr:colOff>361950</xdr:colOff>
          <xdr:row>18</xdr:row>
          <xdr:rowOff>590550</xdr:rowOff>
        </xdr:to>
        <xdr:sp macro="" textlink="">
          <xdr:nvSpPr>
            <xdr:cNvPr id="6412" name="Check Box 8" hidden="1">
              <a:extLst>
                <a:ext uri="{63B3BB69-23CF-44E3-9099-C40C66FF867C}">
                  <a14:compatExt spid="_x0000_s52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257175</xdr:rowOff>
        </xdr:from>
        <xdr:to>
          <xdr:col>8</xdr:col>
          <xdr:colOff>361950</xdr:colOff>
          <xdr:row>19</xdr:row>
          <xdr:rowOff>600075</xdr:rowOff>
        </xdr:to>
        <xdr:sp macro="" textlink="">
          <xdr:nvSpPr>
            <xdr:cNvPr id="6413" name="Check Box 9" hidden="1">
              <a:extLst>
                <a:ext uri="{63B3BB69-23CF-44E3-9099-C40C66FF867C}">
                  <a14:compatExt spid="_x0000_s52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323850</xdr:rowOff>
        </xdr:from>
        <xdr:to>
          <xdr:col>9</xdr:col>
          <xdr:colOff>361950</xdr:colOff>
          <xdr:row>21</xdr:row>
          <xdr:rowOff>666750</xdr:rowOff>
        </xdr:to>
        <xdr:sp macro="" textlink="">
          <xdr:nvSpPr>
            <xdr:cNvPr id="6414" name="Check Box 14" hidden="1">
              <a:extLst>
                <a:ext uri="{63B3BB69-23CF-44E3-9099-C40C66FF867C}">
                  <a14:compatExt spid="_x0000_s52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314325</xdr:rowOff>
        </xdr:from>
        <xdr:to>
          <xdr:col>8</xdr:col>
          <xdr:colOff>361950</xdr:colOff>
          <xdr:row>22</xdr:row>
          <xdr:rowOff>647700</xdr:rowOff>
        </xdr:to>
        <xdr:sp macro="" textlink="">
          <xdr:nvSpPr>
            <xdr:cNvPr id="6415" name="Check Box 15" hidden="1">
              <a:extLst>
                <a:ext uri="{63B3BB69-23CF-44E3-9099-C40C66FF867C}">
                  <a14:compatExt spid="_x0000_s52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314325</xdr:rowOff>
        </xdr:from>
        <xdr:to>
          <xdr:col>9</xdr:col>
          <xdr:colOff>361950</xdr:colOff>
          <xdr:row>22</xdr:row>
          <xdr:rowOff>647700</xdr:rowOff>
        </xdr:to>
        <xdr:sp macro="" textlink="">
          <xdr:nvSpPr>
            <xdr:cNvPr id="6416" name="Check Box 16" hidden="1">
              <a:extLst>
                <a:ext uri="{63B3BB69-23CF-44E3-9099-C40C66FF867C}">
                  <a14:compatExt spid="_x0000_s52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285750</xdr:rowOff>
        </xdr:from>
        <xdr:to>
          <xdr:col>8</xdr:col>
          <xdr:colOff>361950</xdr:colOff>
          <xdr:row>23</xdr:row>
          <xdr:rowOff>638175</xdr:rowOff>
        </xdr:to>
        <xdr:sp macro="" textlink="">
          <xdr:nvSpPr>
            <xdr:cNvPr id="6417" name="Check Box 17" hidden="1">
              <a:extLst>
                <a:ext uri="{63B3BB69-23CF-44E3-9099-C40C66FF867C}">
                  <a14:compatExt spid="_x0000_s52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285750</xdr:rowOff>
        </xdr:from>
        <xdr:to>
          <xdr:col>9</xdr:col>
          <xdr:colOff>361950</xdr:colOff>
          <xdr:row>23</xdr:row>
          <xdr:rowOff>638175</xdr:rowOff>
        </xdr:to>
        <xdr:sp macro="" textlink="">
          <xdr:nvSpPr>
            <xdr:cNvPr id="6418" name="Check Box 18" hidden="1">
              <a:extLst>
                <a:ext uri="{63B3BB69-23CF-44E3-9099-C40C66FF867C}">
                  <a14:compatExt spid="_x0000_s52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304800</xdr:rowOff>
        </xdr:from>
        <xdr:to>
          <xdr:col>8</xdr:col>
          <xdr:colOff>361950</xdr:colOff>
          <xdr:row>24</xdr:row>
          <xdr:rowOff>647700</xdr:rowOff>
        </xdr:to>
        <xdr:sp macro="" textlink="">
          <xdr:nvSpPr>
            <xdr:cNvPr id="6419" name="Check Box 19" hidden="1">
              <a:extLst>
                <a:ext uri="{63B3BB69-23CF-44E3-9099-C40C66FF867C}">
                  <a14:compatExt spid="_x0000_s52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257175</xdr:rowOff>
        </xdr:from>
        <xdr:to>
          <xdr:col>8</xdr:col>
          <xdr:colOff>361950</xdr:colOff>
          <xdr:row>25</xdr:row>
          <xdr:rowOff>600075</xdr:rowOff>
        </xdr:to>
        <xdr:sp macro="" textlink="">
          <xdr:nvSpPr>
            <xdr:cNvPr id="6420" name="Check Box 21" hidden="1">
              <a:extLst>
                <a:ext uri="{63B3BB69-23CF-44E3-9099-C40C66FF867C}">
                  <a14:compatExt spid="_x0000_s52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257175</xdr:rowOff>
        </xdr:from>
        <xdr:to>
          <xdr:col>9</xdr:col>
          <xdr:colOff>361950</xdr:colOff>
          <xdr:row>25</xdr:row>
          <xdr:rowOff>600075</xdr:rowOff>
        </xdr:to>
        <xdr:sp macro="" textlink="">
          <xdr:nvSpPr>
            <xdr:cNvPr id="6421" name="Check Box 22" hidden="1">
              <a:extLst>
                <a:ext uri="{63B3BB69-23CF-44E3-9099-C40C66FF867C}">
                  <a14:compatExt spid="_x0000_s52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333375</xdr:rowOff>
        </xdr:from>
        <xdr:to>
          <xdr:col>8</xdr:col>
          <xdr:colOff>361950</xdr:colOff>
          <xdr:row>27</xdr:row>
          <xdr:rowOff>685800</xdr:rowOff>
        </xdr:to>
        <xdr:sp macro="" textlink="">
          <xdr:nvSpPr>
            <xdr:cNvPr id="6422" name="Check Box 25" hidden="1">
              <a:extLst>
                <a:ext uri="{63B3BB69-23CF-44E3-9099-C40C66FF867C}">
                  <a14:compatExt spid="_x0000_s52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304800</xdr:rowOff>
        </xdr:from>
        <xdr:to>
          <xdr:col>8</xdr:col>
          <xdr:colOff>361950</xdr:colOff>
          <xdr:row>28</xdr:row>
          <xdr:rowOff>647700</xdr:rowOff>
        </xdr:to>
        <xdr:sp macro="" textlink="">
          <xdr:nvSpPr>
            <xdr:cNvPr id="6423" name="Check Box 27" hidden="1">
              <a:extLst>
                <a:ext uri="{63B3BB69-23CF-44E3-9099-C40C66FF867C}">
                  <a14:compatExt spid="_x0000_s52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323850</xdr:rowOff>
        </xdr:from>
        <xdr:to>
          <xdr:col>8</xdr:col>
          <xdr:colOff>361950</xdr:colOff>
          <xdr:row>29</xdr:row>
          <xdr:rowOff>666750</xdr:rowOff>
        </xdr:to>
        <xdr:sp macro="" textlink="">
          <xdr:nvSpPr>
            <xdr:cNvPr id="6424" name="Check Box 29" hidden="1">
              <a:extLst>
                <a:ext uri="{63B3BB69-23CF-44E3-9099-C40C66FF867C}">
                  <a14:compatExt spid="_x0000_s52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323850</xdr:rowOff>
        </xdr:from>
        <xdr:to>
          <xdr:col>9</xdr:col>
          <xdr:colOff>361950</xdr:colOff>
          <xdr:row>29</xdr:row>
          <xdr:rowOff>666750</xdr:rowOff>
        </xdr:to>
        <xdr:sp macro="" textlink="">
          <xdr:nvSpPr>
            <xdr:cNvPr id="6425" name="Check Box 30" hidden="1">
              <a:extLst>
                <a:ext uri="{63B3BB69-23CF-44E3-9099-C40C66FF867C}">
                  <a14:compatExt spid="_x0000_s52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285750</xdr:rowOff>
        </xdr:from>
        <xdr:to>
          <xdr:col>8</xdr:col>
          <xdr:colOff>361950</xdr:colOff>
          <xdr:row>30</xdr:row>
          <xdr:rowOff>638175</xdr:rowOff>
        </xdr:to>
        <xdr:sp macro="" textlink="">
          <xdr:nvSpPr>
            <xdr:cNvPr id="6426" name="Check Box 31" hidden="1">
              <a:extLst>
                <a:ext uri="{63B3BB69-23CF-44E3-9099-C40C66FF867C}">
                  <a14:compatExt spid="_x0000_s5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285750</xdr:rowOff>
        </xdr:from>
        <xdr:to>
          <xdr:col>9</xdr:col>
          <xdr:colOff>361950</xdr:colOff>
          <xdr:row>30</xdr:row>
          <xdr:rowOff>638175</xdr:rowOff>
        </xdr:to>
        <xdr:sp macro="" textlink="">
          <xdr:nvSpPr>
            <xdr:cNvPr id="6427" name="Check Box 32" hidden="1">
              <a:extLst>
                <a:ext uri="{63B3BB69-23CF-44E3-9099-C40C66FF867C}">
                  <a14:compatExt spid="_x0000_s5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371475</xdr:rowOff>
        </xdr:from>
        <xdr:to>
          <xdr:col>8</xdr:col>
          <xdr:colOff>361950</xdr:colOff>
          <xdr:row>31</xdr:row>
          <xdr:rowOff>714375</xdr:rowOff>
        </xdr:to>
        <xdr:sp macro="" textlink="">
          <xdr:nvSpPr>
            <xdr:cNvPr id="6428" name="Check Box 33" hidden="1">
              <a:extLst>
                <a:ext uri="{63B3BB69-23CF-44E3-9099-C40C66FF867C}">
                  <a14:compatExt spid="_x0000_s5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371475</xdr:rowOff>
        </xdr:from>
        <xdr:to>
          <xdr:col>9</xdr:col>
          <xdr:colOff>361950</xdr:colOff>
          <xdr:row>31</xdr:row>
          <xdr:rowOff>714375</xdr:rowOff>
        </xdr:to>
        <xdr:sp macro="" textlink="">
          <xdr:nvSpPr>
            <xdr:cNvPr id="6429" name="Check Box 34" hidden="1">
              <a:extLst>
                <a:ext uri="{63B3BB69-23CF-44E3-9099-C40C66FF867C}">
                  <a14:compatExt spid="_x0000_s5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361950</xdr:rowOff>
        </xdr:from>
        <xdr:to>
          <xdr:col>8</xdr:col>
          <xdr:colOff>361950</xdr:colOff>
          <xdr:row>32</xdr:row>
          <xdr:rowOff>695325</xdr:rowOff>
        </xdr:to>
        <xdr:sp macro="" textlink="">
          <xdr:nvSpPr>
            <xdr:cNvPr id="6430" name="Check Box 35" hidden="1">
              <a:extLst>
                <a:ext uri="{63B3BB69-23CF-44E3-9099-C40C66FF867C}">
                  <a14:compatExt spid="_x0000_s5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333375</xdr:rowOff>
        </xdr:from>
        <xdr:to>
          <xdr:col>8</xdr:col>
          <xdr:colOff>361950</xdr:colOff>
          <xdr:row>33</xdr:row>
          <xdr:rowOff>685800</xdr:rowOff>
        </xdr:to>
        <xdr:sp macro="" textlink="">
          <xdr:nvSpPr>
            <xdr:cNvPr id="6431" name="Check Box 37" hidden="1">
              <a:extLst>
                <a:ext uri="{63B3BB69-23CF-44E3-9099-C40C66FF867C}">
                  <a14:compatExt spid="_x0000_s5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285750</xdr:rowOff>
        </xdr:from>
        <xdr:to>
          <xdr:col>9</xdr:col>
          <xdr:colOff>361950</xdr:colOff>
          <xdr:row>35</xdr:row>
          <xdr:rowOff>638175</xdr:rowOff>
        </xdr:to>
        <xdr:sp macro="" textlink="">
          <xdr:nvSpPr>
            <xdr:cNvPr id="6432" name="Check Box 42" hidden="1">
              <a:extLst>
                <a:ext uri="{63B3BB69-23CF-44E3-9099-C40C66FF867C}">
                  <a14:compatExt spid="_x0000_s52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xdr:row>
          <xdr:rowOff>371475</xdr:rowOff>
        </xdr:from>
        <xdr:to>
          <xdr:col>9</xdr:col>
          <xdr:colOff>361950</xdr:colOff>
          <xdr:row>36</xdr:row>
          <xdr:rowOff>714375</xdr:rowOff>
        </xdr:to>
        <xdr:sp macro="" textlink="">
          <xdr:nvSpPr>
            <xdr:cNvPr id="6433" name="Check Box 44" hidden="1">
              <a:extLst>
                <a:ext uri="{63B3BB69-23CF-44E3-9099-C40C66FF867C}">
                  <a14:compatExt spid="_x0000_s52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361950</xdr:rowOff>
        </xdr:from>
        <xdr:to>
          <xdr:col>8</xdr:col>
          <xdr:colOff>361950</xdr:colOff>
          <xdr:row>37</xdr:row>
          <xdr:rowOff>695325</xdr:rowOff>
        </xdr:to>
        <xdr:sp macro="" textlink="">
          <xdr:nvSpPr>
            <xdr:cNvPr id="6434" name="Check Box 45" hidden="1">
              <a:extLst>
                <a:ext uri="{63B3BB69-23CF-44E3-9099-C40C66FF867C}">
                  <a14:compatExt spid="_x0000_s5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333375</xdr:rowOff>
        </xdr:from>
        <xdr:to>
          <xdr:col>9</xdr:col>
          <xdr:colOff>361950</xdr:colOff>
          <xdr:row>38</xdr:row>
          <xdr:rowOff>685800</xdr:rowOff>
        </xdr:to>
        <xdr:sp macro="" textlink="">
          <xdr:nvSpPr>
            <xdr:cNvPr id="6435" name="Check Box 48" hidden="1">
              <a:extLst>
                <a:ext uri="{63B3BB69-23CF-44E3-9099-C40C66FF867C}">
                  <a14:compatExt spid="_x0000_s5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352425</xdr:rowOff>
        </xdr:from>
        <xdr:to>
          <xdr:col>8</xdr:col>
          <xdr:colOff>361950</xdr:colOff>
          <xdr:row>39</xdr:row>
          <xdr:rowOff>695325</xdr:rowOff>
        </xdr:to>
        <xdr:sp macro="" textlink="">
          <xdr:nvSpPr>
            <xdr:cNvPr id="6436" name="Check Box 49" hidden="1">
              <a:extLst>
                <a:ext uri="{63B3BB69-23CF-44E3-9099-C40C66FF867C}">
                  <a14:compatExt spid="_x0000_s52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209550</xdr:rowOff>
        </xdr:from>
        <xdr:to>
          <xdr:col>8</xdr:col>
          <xdr:colOff>361950</xdr:colOff>
          <xdr:row>40</xdr:row>
          <xdr:rowOff>552450</xdr:rowOff>
        </xdr:to>
        <xdr:sp macro="" textlink="">
          <xdr:nvSpPr>
            <xdr:cNvPr id="6437" name="Check Box 51" hidden="1">
              <a:extLst>
                <a:ext uri="{63B3BB69-23CF-44E3-9099-C40C66FF867C}">
                  <a14:compatExt spid="_x0000_s52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295275</xdr:rowOff>
        </xdr:from>
        <xdr:to>
          <xdr:col>8</xdr:col>
          <xdr:colOff>361950</xdr:colOff>
          <xdr:row>41</xdr:row>
          <xdr:rowOff>647700</xdr:rowOff>
        </xdr:to>
        <xdr:sp macro="" textlink="">
          <xdr:nvSpPr>
            <xdr:cNvPr id="6438" name="Check Box 53" hidden="1">
              <a:extLst>
                <a:ext uri="{63B3BB69-23CF-44E3-9099-C40C66FF867C}">
                  <a14:compatExt spid="_x0000_s52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257175</xdr:rowOff>
        </xdr:from>
        <xdr:to>
          <xdr:col>8</xdr:col>
          <xdr:colOff>361950</xdr:colOff>
          <xdr:row>43</xdr:row>
          <xdr:rowOff>600075</xdr:rowOff>
        </xdr:to>
        <xdr:sp macro="" textlink="">
          <xdr:nvSpPr>
            <xdr:cNvPr id="6439" name="Check Box 57" hidden="1">
              <a:extLst>
                <a:ext uri="{63B3BB69-23CF-44E3-9099-C40C66FF867C}">
                  <a14:compatExt spid="_x0000_s52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247650</xdr:rowOff>
        </xdr:from>
        <xdr:to>
          <xdr:col>8</xdr:col>
          <xdr:colOff>361950</xdr:colOff>
          <xdr:row>45</xdr:row>
          <xdr:rowOff>600075</xdr:rowOff>
        </xdr:to>
        <xdr:sp macro="" textlink="">
          <xdr:nvSpPr>
            <xdr:cNvPr id="6440" name="Check Box 61" hidden="1">
              <a:extLst>
                <a:ext uri="{63B3BB69-23CF-44E3-9099-C40C66FF867C}">
                  <a14:compatExt spid="_x0000_s52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323850</xdr:rowOff>
        </xdr:from>
        <xdr:to>
          <xdr:col>9</xdr:col>
          <xdr:colOff>361950</xdr:colOff>
          <xdr:row>47</xdr:row>
          <xdr:rowOff>666750</xdr:rowOff>
        </xdr:to>
        <xdr:sp macro="" textlink="">
          <xdr:nvSpPr>
            <xdr:cNvPr id="6441" name="Check Box 66" hidden="1">
              <a:extLst>
                <a:ext uri="{63B3BB69-23CF-44E3-9099-C40C66FF867C}">
                  <a14:compatExt spid="_x0000_s52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295275</xdr:rowOff>
        </xdr:from>
        <xdr:to>
          <xdr:col>9</xdr:col>
          <xdr:colOff>361950</xdr:colOff>
          <xdr:row>48</xdr:row>
          <xdr:rowOff>647700</xdr:rowOff>
        </xdr:to>
        <xdr:sp macro="" textlink="">
          <xdr:nvSpPr>
            <xdr:cNvPr id="6442" name="Check Box 68" hidden="1">
              <a:extLst>
                <a:ext uri="{63B3BB69-23CF-44E3-9099-C40C66FF867C}">
                  <a14:compatExt spid="_x0000_s52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314325</xdr:rowOff>
        </xdr:from>
        <xdr:to>
          <xdr:col>9</xdr:col>
          <xdr:colOff>361950</xdr:colOff>
          <xdr:row>49</xdr:row>
          <xdr:rowOff>647700</xdr:rowOff>
        </xdr:to>
        <xdr:sp macro="" textlink="">
          <xdr:nvSpPr>
            <xdr:cNvPr id="6443" name="Check Box 70" hidden="1">
              <a:extLst>
                <a:ext uri="{63B3BB69-23CF-44E3-9099-C40C66FF867C}">
                  <a14:compatExt spid="_x0000_s52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266700</xdr:rowOff>
        </xdr:from>
        <xdr:to>
          <xdr:col>8</xdr:col>
          <xdr:colOff>361950</xdr:colOff>
          <xdr:row>50</xdr:row>
          <xdr:rowOff>600075</xdr:rowOff>
        </xdr:to>
        <xdr:sp macro="" textlink="">
          <xdr:nvSpPr>
            <xdr:cNvPr id="6444" name="Check Box 71" hidden="1">
              <a:extLst>
                <a:ext uri="{63B3BB69-23CF-44E3-9099-C40C66FF867C}">
                  <a14:compatExt spid="_x0000_s52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50</xdr:row>
          <xdr:rowOff>266700</xdr:rowOff>
        </xdr:from>
        <xdr:to>
          <xdr:col>9</xdr:col>
          <xdr:colOff>361950</xdr:colOff>
          <xdr:row>50</xdr:row>
          <xdr:rowOff>600075</xdr:rowOff>
        </xdr:to>
        <xdr:sp macro="" textlink="">
          <xdr:nvSpPr>
            <xdr:cNvPr id="6445" name="Check Box 72" hidden="1">
              <a:extLst>
                <a:ext uri="{63B3BB69-23CF-44E3-9099-C40C66FF867C}">
                  <a14:compatExt spid="_x0000_s52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52</xdr:row>
          <xdr:rowOff>342900</xdr:rowOff>
        </xdr:from>
        <xdr:to>
          <xdr:col>9</xdr:col>
          <xdr:colOff>361950</xdr:colOff>
          <xdr:row>52</xdr:row>
          <xdr:rowOff>695325</xdr:rowOff>
        </xdr:to>
        <xdr:sp macro="" textlink="">
          <xdr:nvSpPr>
            <xdr:cNvPr id="6446" name="Check Box 76" hidden="1">
              <a:extLst>
                <a:ext uri="{63B3BB69-23CF-44E3-9099-C40C66FF867C}">
                  <a14:compatExt spid="_x0000_s52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314325</xdr:rowOff>
        </xdr:from>
        <xdr:to>
          <xdr:col>8</xdr:col>
          <xdr:colOff>361950</xdr:colOff>
          <xdr:row>53</xdr:row>
          <xdr:rowOff>647700</xdr:rowOff>
        </xdr:to>
        <xdr:sp macro="" textlink="">
          <xdr:nvSpPr>
            <xdr:cNvPr id="6447" name="Check Box 77" hidden="1">
              <a:extLst>
                <a:ext uri="{63B3BB69-23CF-44E3-9099-C40C66FF867C}">
                  <a14:compatExt spid="_x0000_s52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333375</xdr:rowOff>
        </xdr:from>
        <xdr:to>
          <xdr:col>8</xdr:col>
          <xdr:colOff>361950</xdr:colOff>
          <xdr:row>54</xdr:row>
          <xdr:rowOff>685800</xdr:rowOff>
        </xdr:to>
        <xdr:sp macro="" textlink="">
          <xdr:nvSpPr>
            <xdr:cNvPr id="6448" name="Check Box 79" hidden="1">
              <a:extLst>
                <a:ext uri="{63B3BB69-23CF-44E3-9099-C40C66FF867C}">
                  <a14:compatExt spid="_x0000_s52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54</xdr:row>
          <xdr:rowOff>333375</xdr:rowOff>
        </xdr:from>
        <xdr:to>
          <xdr:col>9</xdr:col>
          <xdr:colOff>361950</xdr:colOff>
          <xdr:row>54</xdr:row>
          <xdr:rowOff>685800</xdr:rowOff>
        </xdr:to>
        <xdr:sp macro="" textlink="">
          <xdr:nvSpPr>
            <xdr:cNvPr id="6449" name="Check Box 80" hidden="1">
              <a:extLst>
                <a:ext uri="{63B3BB69-23CF-44E3-9099-C40C66FF867C}">
                  <a14:compatExt spid="_x0000_s52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verRoe/Desktop/PROGRAM%20BARU/Kalender-Pendidikan-Elektroni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sheetName val="data"/>
    </sheetNames>
    <sheetDataSet>
      <sheetData sheetId="0"/>
      <sheetData sheetId="1">
        <row r="2">
          <cell r="Q2" t="str">
            <v>SMA NEGERI 2 PURWOKERTO</v>
          </cell>
        </row>
        <row r="3">
          <cell r="Q3" t="str">
            <v>2014/2015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P26"/>
  <sheetViews>
    <sheetView showGridLines="0" topLeftCell="A6" zoomScale="90" zoomScaleNormal="90" zoomScaleSheetLayoutView="110" workbookViewId="0">
      <selection activeCell="D7" sqref="D7"/>
    </sheetView>
  </sheetViews>
  <sheetFormatPr defaultRowHeight="12.75" x14ac:dyDescent="0.2"/>
  <cols>
    <col min="2" max="2" width="38.28515625" customWidth="1"/>
    <col min="3" max="3" width="7.5703125" customWidth="1"/>
    <col min="4" max="4" width="57" customWidth="1"/>
    <col min="5" max="10" width="0" hidden="1" customWidth="1"/>
    <col min="11" max="11" width="42" style="228" customWidth="1"/>
    <col min="12" max="16" width="9.140625" style="179"/>
  </cols>
  <sheetData>
    <row r="2" spans="2:16" ht="30" x14ac:dyDescent="0.4">
      <c r="B2" s="309" t="s">
        <v>22</v>
      </c>
      <c r="C2" s="309"/>
      <c r="D2" s="309"/>
    </row>
    <row r="4" spans="2:16" s="1" customFormat="1" ht="43.5" customHeight="1" x14ac:dyDescent="0.2">
      <c r="B4" s="20" t="s">
        <v>2</v>
      </c>
      <c r="C4" s="21" t="s">
        <v>7</v>
      </c>
      <c r="D4" s="170" t="s">
        <v>250</v>
      </c>
      <c r="K4" s="243"/>
      <c r="L4" s="180"/>
      <c r="M4" s="180"/>
      <c r="N4" s="180"/>
      <c r="O4" s="180"/>
      <c r="P4" s="180"/>
    </row>
    <row r="5" spans="2:16" s="1" customFormat="1" ht="43.5" customHeight="1" x14ac:dyDescent="0.2">
      <c r="B5" s="22" t="s">
        <v>20</v>
      </c>
      <c r="C5" s="23" t="s">
        <v>7</v>
      </c>
      <c r="D5" s="171" t="s">
        <v>251</v>
      </c>
      <c r="K5" s="243"/>
      <c r="L5" s="180"/>
      <c r="M5" s="180"/>
      <c r="N5" s="180"/>
      <c r="O5" s="180"/>
      <c r="P5" s="180"/>
    </row>
    <row r="6" spans="2:16" s="1" customFormat="1" ht="43.5" customHeight="1" x14ac:dyDescent="0.2">
      <c r="B6" s="22" t="s">
        <v>6</v>
      </c>
      <c r="C6" s="23" t="s">
        <v>7</v>
      </c>
      <c r="D6" s="172" t="s">
        <v>252</v>
      </c>
      <c r="K6" s="243"/>
      <c r="L6" s="180"/>
      <c r="M6" s="180"/>
      <c r="N6" s="180"/>
      <c r="O6" s="180"/>
      <c r="P6" s="180"/>
    </row>
    <row r="7" spans="2:16" s="1" customFormat="1" ht="48.75" customHeight="1" x14ac:dyDescent="0.2">
      <c r="B7" s="22" t="s">
        <v>3</v>
      </c>
      <c r="C7" s="23" t="s">
        <v>7</v>
      </c>
      <c r="D7" s="173" t="s">
        <v>96</v>
      </c>
      <c r="K7" s="228" t="s">
        <v>96</v>
      </c>
      <c r="L7" s="180"/>
      <c r="M7" s="180"/>
      <c r="N7" s="180"/>
      <c r="O7" s="180"/>
      <c r="P7" s="180"/>
    </row>
    <row r="8" spans="2:16" s="1" customFormat="1" ht="43.5" customHeight="1" x14ac:dyDescent="0.2">
      <c r="B8" s="22" t="s">
        <v>14</v>
      </c>
      <c r="C8" s="23" t="s">
        <v>7</v>
      </c>
      <c r="D8" s="171" t="s">
        <v>93</v>
      </c>
      <c r="K8" s="228" t="s">
        <v>97</v>
      </c>
      <c r="L8" s="180"/>
      <c r="M8" s="180"/>
      <c r="N8" s="180"/>
      <c r="O8" s="180"/>
      <c r="P8" s="180"/>
    </row>
    <row r="9" spans="2:16" s="1" customFormat="1" ht="43.5" customHeight="1" x14ac:dyDescent="0.2">
      <c r="B9" s="22" t="s">
        <v>13</v>
      </c>
      <c r="C9" s="23" t="s">
        <v>7</v>
      </c>
      <c r="D9" s="171" t="s">
        <v>253</v>
      </c>
      <c r="K9" s="228" t="s">
        <v>98</v>
      </c>
      <c r="L9" s="180"/>
      <c r="M9" s="180"/>
      <c r="N9" s="180"/>
      <c r="O9" s="180"/>
      <c r="P9" s="180"/>
    </row>
    <row r="10" spans="2:16" s="1" customFormat="1" ht="43.5" customHeight="1" x14ac:dyDescent="0.2">
      <c r="B10" s="22" t="s">
        <v>4</v>
      </c>
      <c r="C10" s="23" t="s">
        <v>7</v>
      </c>
      <c r="D10" s="171" t="s">
        <v>194</v>
      </c>
      <c r="G10" s="1">
        <v>2010</v>
      </c>
      <c r="H10" s="1">
        <v>2011</v>
      </c>
      <c r="I10" s="1" t="str">
        <f>G10&amp;"-"&amp;H10</f>
        <v>2010-2011</v>
      </c>
      <c r="K10" s="228" t="s">
        <v>99</v>
      </c>
      <c r="L10" s="180"/>
      <c r="M10" s="180"/>
      <c r="N10" s="180"/>
      <c r="O10" s="180"/>
      <c r="P10" s="180"/>
    </row>
    <row r="11" spans="2:16" ht="43.5" customHeight="1" x14ac:dyDescent="0.2">
      <c r="B11" s="22" t="s">
        <v>18</v>
      </c>
      <c r="C11" s="23" t="s">
        <v>7</v>
      </c>
      <c r="D11" s="171" t="s">
        <v>254</v>
      </c>
      <c r="G11">
        <v>2011</v>
      </c>
      <c r="H11">
        <v>2012</v>
      </c>
      <c r="I11" s="1" t="str">
        <f t="shared" ref="I11:I25" si="0">G11&amp;"-"&amp;H11</f>
        <v>2011-2012</v>
      </c>
      <c r="K11" s="228" t="s">
        <v>100</v>
      </c>
      <c r="L11" s="180"/>
    </row>
    <row r="12" spans="2:16" ht="43.5" customHeight="1" x14ac:dyDescent="0.2">
      <c r="B12" s="22" t="s">
        <v>19</v>
      </c>
      <c r="C12" s="23" t="s">
        <v>7</v>
      </c>
      <c r="D12" s="174" t="s">
        <v>255</v>
      </c>
      <c r="G12" s="1">
        <v>2012</v>
      </c>
      <c r="H12" s="1">
        <v>2013</v>
      </c>
      <c r="I12" s="1" t="str">
        <f t="shared" si="0"/>
        <v>2012-2013</v>
      </c>
      <c r="K12" s="228" t="s">
        <v>101</v>
      </c>
      <c r="L12" s="180"/>
    </row>
    <row r="13" spans="2:16" ht="43.5" customHeight="1" x14ac:dyDescent="0.2">
      <c r="B13" s="22" t="s">
        <v>21</v>
      </c>
      <c r="C13" s="23" t="s">
        <v>7</v>
      </c>
      <c r="D13" s="175" t="s">
        <v>256</v>
      </c>
      <c r="G13">
        <v>2013</v>
      </c>
      <c r="H13">
        <v>2014</v>
      </c>
      <c r="I13" s="1" t="str">
        <f t="shared" si="0"/>
        <v>2013-2014</v>
      </c>
      <c r="K13" s="244"/>
      <c r="L13" s="180"/>
    </row>
    <row r="14" spans="2:16" ht="43.5" customHeight="1" x14ac:dyDescent="0.2">
      <c r="B14" s="24" t="s">
        <v>6</v>
      </c>
      <c r="C14" s="25" t="s">
        <v>7</v>
      </c>
      <c r="D14" s="176" t="s">
        <v>257</v>
      </c>
      <c r="G14" s="1">
        <v>2014</v>
      </c>
      <c r="H14" s="1">
        <v>2015</v>
      </c>
      <c r="I14" s="1" t="str">
        <f t="shared" si="0"/>
        <v>2014-2015</v>
      </c>
      <c r="K14" s="244"/>
      <c r="L14" s="180"/>
    </row>
    <row r="15" spans="2:16" x14ac:dyDescent="0.2">
      <c r="G15">
        <v>2015</v>
      </c>
      <c r="H15">
        <v>2016</v>
      </c>
      <c r="I15" s="1" t="str">
        <f t="shared" si="0"/>
        <v>2015-2016</v>
      </c>
      <c r="K15" s="244"/>
      <c r="L15" s="180"/>
    </row>
    <row r="16" spans="2:16" x14ac:dyDescent="0.2">
      <c r="G16" s="1">
        <v>2016</v>
      </c>
      <c r="H16" s="1">
        <v>2017</v>
      </c>
      <c r="I16" s="1" t="str">
        <f t="shared" si="0"/>
        <v>2016-2017</v>
      </c>
      <c r="K16" s="244"/>
      <c r="L16" s="180"/>
    </row>
    <row r="17" spans="7:12" x14ac:dyDescent="0.2">
      <c r="G17">
        <v>2017</v>
      </c>
      <c r="H17">
        <v>2018</v>
      </c>
      <c r="I17" s="1" t="str">
        <f t="shared" si="0"/>
        <v>2017-2018</v>
      </c>
      <c r="K17" s="244"/>
      <c r="L17" s="180"/>
    </row>
    <row r="18" spans="7:12" x14ac:dyDescent="0.2">
      <c r="G18" s="1">
        <v>2018</v>
      </c>
      <c r="H18" s="1">
        <v>2019</v>
      </c>
      <c r="I18" s="1" t="str">
        <f t="shared" si="0"/>
        <v>2018-2019</v>
      </c>
      <c r="K18" s="244"/>
      <c r="L18" s="180"/>
    </row>
    <row r="19" spans="7:12" x14ac:dyDescent="0.2">
      <c r="G19">
        <v>2019</v>
      </c>
      <c r="H19">
        <v>2020</v>
      </c>
      <c r="I19" s="1" t="str">
        <f t="shared" si="0"/>
        <v>2019-2020</v>
      </c>
      <c r="K19" s="244"/>
      <c r="L19" s="180"/>
    </row>
    <row r="20" spans="7:12" x14ac:dyDescent="0.2">
      <c r="G20" s="1">
        <v>2020</v>
      </c>
      <c r="H20" s="1">
        <v>2021</v>
      </c>
      <c r="I20" s="1" t="str">
        <f t="shared" si="0"/>
        <v>2020-2021</v>
      </c>
      <c r="K20" s="244"/>
      <c r="L20" s="180"/>
    </row>
    <row r="21" spans="7:12" x14ac:dyDescent="0.2">
      <c r="G21">
        <v>2021</v>
      </c>
      <c r="H21">
        <v>2022</v>
      </c>
      <c r="I21" s="1" t="str">
        <f t="shared" si="0"/>
        <v>2021-2022</v>
      </c>
      <c r="K21" s="244"/>
      <c r="L21" s="180"/>
    </row>
    <row r="22" spans="7:12" x14ac:dyDescent="0.2">
      <c r="G22" s="1">
        <v>2022</v>
      </c>
      <c r="H22" s="1">
        <v>2023</v>
      </c>
      <c r="I22" s="1" t="str">
        <f t="shared" si="0"/>
        <v>2022-2023</v>
      </c>
      <c r="K22" s="244"/>
      <c r="L22" s="180"/>
    </row>
    <row r="23" spans="7:12" x14ac:dyDescent="0.2">
      <c r="G23">
        <v>2023</v>
      </c>
      <c r="H23">
        <v>2024</v>
      </c>
      <c r="I23" s="1" t="str">
        <f t="shared" si="0"/>
        <v>2023-2024</v>
      </c>
      <c r="K23" s="244"/>
      <c r="L23" s="180"/>
    </row>
    <row r="24" spans="7:12" x14ac:dyDescent="0.2">
      <c r="G24" s="1">
        <v>2024</v>
      </c>
      <c r="H24" s="1">
        <v>2025</v>
      </c>
      <c r="I24" s="1" t="str">
        <f t="shared" si="0"/>
        <v>2024-2025</v>
      </c>
      <c r="K24" s="244"/>
      <c r="L24" s="180"/>
    </row>
    <row r="25" spans="7:12" x14ac:dyDescent="0.2">
      <c r="G25">
        <v>2025</v>
      </c>
      <c r="H25">
        <v>2026</v>
      </c>
      <c r="I25" s="1" t="str">
        <f t="shared" si="0"/>
        <v>2025-2026</v>
      </c>
      <c r="K25" s="244"/>
      <c r="L25" s="180"/>
    </row>
    <row r="26" spans="7:12" x14ac:dyDescent="0.2">
      <c r="K26" s="244"/>
      <c r="L26" s="180"/>
    </row>
  </sheetData>
  <mergeCells count="1">
    <mergeCell ref="B2:D2"/>
  </mergeCells>
  <conditionalFormatting sqref="D4:D14">
    <cfRule type="expression" dxfId="476" priority="1" stopIfTrue="1">
      <formula>NOT(ISERROR(SEARCH("",$D4)))</formula>
    </cfRule>
  </conditionalFormatting>
  <dataValidations count="4">
    <dataValidation type="list" allowBlank="1" showInputMessage="1" showErrorMessage="1" sqref="D10">
      <formula1>$I$10:$I$25</formula1>
    </dataValidation>
    <dataValidation type="list" allowBlank="1" showInputMessage="1" showErrorMessage="1" sqref="D8">
      <formula1>"X,XI,XII"</formula1>
    </dataValidation>
    <dataValidation type="list" allowBlank="1" showInputMessage="1" showErrorMessage="1" sqref="D9">
      <formula1>"UMUM,MIPA,I P S,BAHASA"</formula1>
    </dataValidation>
    <dataValidation type="list" allowBlank="1" showInputMessage="1" showErrorMessage="1" sqref="D7">
      <formula1>$K$6:$K$12</formula1>
    </dataValidation>
  </dataValidations>
  <pageMargins left="0.7" right="0.7" top="0.75" bottom="0.75" header="0.3" footer="0.3"/>
  <pageSetup paperSize="9" scale="7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workbookViewId="0">
      <selection activeCell="M4" sqref="M4"/>
    </sheetView>
  </sheetViews>
  <sheetFormatPr defaultRowHeight="15" x14ac:dyDescent="0.25"/>
  <cols>
    <col min="1" max="1" width="8.5703125" style="200" customWidth="1"/>
    <col min="2" max="2" width="11.42578125" style="200" customWidth="1"/>
    <col min="3" max="3" width="10.42578125" style="200" customWidth="1"/>
    <col min="4" max="16384" width="9.140625" style="199"/>
  </cols>
  <sheetData>
    <row r="1" spans="1:15" customFormat="1" ht="12.75" x14ac:dyDescent="0.2">
      <c r="A1" s="178" t="s">
        <v>121</v>
      </c>
      <c r="C1" s="270"/>
    </row>
    <row r="2" spans="1:15" customFormat="1" ht="12.75" x14ac:dyDescent="0.2">
      <c r="A2" s="193" t="s">
        <v>93</v>
      </c>
      <c r="B2" s="194"/>
      <c r="C2" s="271"/>
      <c r="D2" s="194"/>
      <c r="E2" s="195" t="s">
        <v>117</v>
      </c>
      <c r="F2" s="196"/>
      <c r="G2" s="196"/>
      <c r="H2" s="196"/>
      <c r="I2" s="197" t="s">
        <v>118</v>
      </c>
      <c r="J2" s="198"/>
      <c r="K2" s="198"/>
      <c r="L2" s="198"/>
    </row>
    <row r="3" spans="1:15" x14ac:dyDescent="0.25">
      <c r="A3" s="205" t="s">
        <v>109</v>
      </c>
      <c r="B3" t="s">
        <v>183</v>
      </c>
      <c r="C3" s="206" t="s">
        <v>130</v>
      </c>
      <c r="D3" t="s">
        <v>166</v>
      </c>
      <c r="E3" s="205" t="s">
        <v>109</v>
      </c>
      <c r="F3" t="s">
        <v>195</v>
      </c>
      <c r="G3" s="268" t="s">
        <v>130</v>
      </c>
      <c r="H3" t="s">
        <v>206</v>
      </c>
      <c r="I3" s="205" t="s">
        <v>109</v>
      </c>
      <c r="J3" t="s">
        <v>224</v>
      </c>
      <c r="K3" s="206" t="s">
        <v>130</v>
      </c>
      <c r="L3" t="s">
        <v>235</v>
      </c>
      <c r="M3" s="279" t="s">
        <v>282</v>
      </c>
      <c r="N3" s="199" t="s">
        <v>284</v>
      </c>
      <c r="O3" s="279" t="s">
        <v>286</v>
      </c>
    </row>
    <row r="4" spans="1:15" x14ac:dyDescent="0.25">
      <c r="C4" s="268" t="s">
        <v>131</v>
      </c>
      <c r="D4" t="s">
        <v>167</v>
      </c>
      <c r="F4"/>
      <c r="G4" s="268" t="s">
        <v>131</v>
      </c>
      <c r="H4" t="s">
        <v>207</v>
      </c>
      <c r="J4"/>
      <c r="K4" s="268" t="s">
        <v>131</v>
      </c>
      <c r="L4" t="s">
        <v>236</v>
      </c>
      <c r="M4" s="199" t="s">
        <v>283</v>
      </c>
      <c r="N4" s="199" t="s">
        <v>285</v>
      </c>
      <c r="O4" s="279" t="s">
        <v>287</v>
      </c>
    </row>
    <row r="5" spans="1:15" x14ac:dyDescent="0.25">
      <c r="C5" s="269" t="s">
        <v>138</v>
      </c>
      <c r="D5" t="s">
        <v>168</v>
      </c>
      <c r="F5"/>
      <c r="G5" s="268" t="s">
        <v>138</v>
      </c>
      <c r="H5" t="s">
        <v>208</v>
      </c>
      <c r="J5"/>
      <c r="K5" s="269" t="s">
        <v>138</v>
      </c>
      <c r="L5" t="s">
        <v>237</v>
      </c>
    </row>
    <row r="6" spans="1:15" x14ac:dyDescent="0.25">
      <c r="A6" s="205" t="s">
        <v>94</v>
      </c>
      <c r="B6" t="s">
        <v>193</v>
      </c>
      <c r="C6" s="219" t="s">
        <v>137</v>
      </c>
      <c r="D6" t="s">
        <v>171</v>
      </c>
      <c r="E6" s="205" t="s">
        <v>94</v>
      </c>
      <c r="F6" t="s">
        <v>196</v>
      </c>
      <c r="G6" s="272" t="s">
        <v>137</v>
      </c>
      <c r="H6" t="s">
        <v>209</v>
      </c>
      <c r="I6" s="205" t="s">
        <v>94</v>
      </c>
      <c r="J6" t="s">
        <v>225</v>
      </c>
      <c r="K6" s="219" t="s">
        <v>137</v>
      </c>
      <c r="L6" t="s">
        <v>238</v>
      </c>
    </row>
    <row r="7" spans="1:15" x14ac:dyDescent="0.25">
      <c r="C7" s="268" t="s">
        <v>170</v>
      </c>
      <c r="D7" t="s">
        <v>172</v>
      </c>
      <c r="F7"/>
      <c r="G7" s="272" t="s">
        <v>170</v>
      </c>
      <c r="H7" t="s">
        <v>210</v>
      </c>
      <c r="J7"/>
      <c r="K7" s="268" t="s">
        <v>170</v>
      </c>
      <c r="L7" t="s">
        <v>239</v>
      </c>
    </row>
    <row r="8" spans="1:15" x14ac:dyDescent="0.25">
      <c r="C8" s="269" t="s">
        <v>169</v>
      </c>
      <c r="D8" t="s">
        <v>173</v>
      </c>
      <c r="F8"/>
      <c r="G8" s="272" t="s">
        <v>169</v>
      </c>
      <c r="H8" t="s">
        <v>211</v>
      </c>
      <c r="J8"/>
      <c r="K8" s="269" t="s">
        <v>169</v>
      </c>
      <c r="L8" t="s">
        <v>240</v>
      </c>
    </row>
    <row r="9" spans="1:15" x14ac:dyDescent="0.25">
      <c r="A9" s="205" t="s">
        <v>103</v>
      </c>
      <c r="B9" t="s">
        <v>184</v>
      </c>
      <c r="C9" s="220" t="s">
        <v>104</v>
      </c>
      <c r="D9" t="s">
        <v>174</v>
      </c>
      <c r="E9" s="205" t="s">
        <v>103</v>
      </c>
      <c r="F9" t="s">
        <v>197</v>
      </c>
      <c r="G9" s="220" t="s">
        <v>104</v>
      </c>
      <c r="H9" t="s">
        <v>212</v>
      </c>
      <c r="I9" s="205" t="s">
        <v>103</v>
      </c>
      <c r="J9" t="s">
        <v>226</v>
      </c>
      <c r="K9" s="220" t="s">
        <v>104</v>
      </c>
      <c r="L9" t="s">
        <v>241</v>
      </c>
    </row>
    <row r="10" spans="1:15" x14ac:dyDescent="0.25">
      <c r="A10" s="205" t="s">
        <v>105</v>
      </c>
      <c r="B10" t="s">
        <v>185</v>
      </c>
      <c r="C10" s="220" t="s">
        <v>106</v>
      </c>
      <c r="D10" t="s">
        <v>175</v>
      </c>
      <c r="E10" s="205" t="s">
        <v>105</v>
      </c>
      <c r="F10" t="s">
        <v>198</v>
      </c>
      <c r="G10" s="220" t="s">
        <v>106</v>
      </c>
      <c r="H10" t="s">
        <v>213</v>
      </c>
      <c r="I10" s="205" t="s">
        <v>105</v>
      </c>
      <c r="J10" t="s">
        <v>227</v>
      </c>
      <c r="K10" s="220" t="s">
        <v>106</v>
      </c>
      <c r="L10" t="s">
        <v>242</v>
      </c>
    </row>
    <row r="11" spans="1:15" x14ac:dyDescent="0.25">
      <c r="A11" s="205" t="s">
        <v>107</v>
      </c>
      <c r="B11" t="s">
        <v>186</v>
      </c>
      <c r="C11" s="220" t="s">
        <v>108</v>
      </c>
      <c r="D11" t="s">
        <v>176</v>
      </c>
      <c r="E11" s="205" t="s">
        <v>107</v>
      </c>
      <c r="F11" t="s">
        <v>199</v>
      </c>
      <c r="G11" s="220" t="s">
        <v>108</v>
      </c>
      <c r="H11" t="s">
        <v>214</v>
      </c>
      <c r="I11" s="205" t="s">
        <v>107</v>
      </c>
      <c r="J11" t="s">
        <v>228</v>
      </c>
      <c r="K11" s="220" t="s">
        <v>108</v>
      </c>
      <c r="L11" t="s">
        <v>243</v>
      </c>
    </row>
    <row r="12" spans="1:15" x14ac:dyDescent="0.25">
      <c r="A12" s="205" t="s">
        <v>111</v>
      </c>
      <c r="B12" t="s">
        <v>187</v>
      </c>
      <c r="C12" s="220" t="s">
        <v>112</v>
      </c>
      <c r="D12" t="s">
        <v>177</v>
      </c>
      <c r="E12" s="205" t="s">
        <v>111</v>
      </c>
      <c r="F12" t="s">
        <v>200</v>
      </c>
      <c r="G12" s="220" t="s">
        <v>112</v>
      </c>
      <c r="H12" t="s">
        <v>215</v>
      </c>
      <c r="I12" s="205" t="s">
        <v>111</v>
      </c>
      <c r="J12" t="s">
        <v>229</v>
      </c>
      <c r="K12" s="220" t="s">
        <v>112</v>
      </c>
      <c r="L12" t="s">
        <v>244</v>
      </c>
    </row>
    <row r="13" spans="1:15" x14ac:dyDescent="0.25">
      <c r="A13" s="205" t="s">
        <v>113</v>
      </c>
      <c r="B13" t="s">
        <v>188</v>
      </c>
      <c r="C13" s="268" t="s">
        <v>114</v>
      </c>
      <c r="D13" t="s">
        <v>178</v>
      </c>
      <c r="E13" s="205" t="s">
        <v>113</v>
      </c>
      <c r="F13" t="s">
        <v>201</v>
      </c>
      <c r="G13" s="268" t="s">
        <v>114</v>
      </c>
      <c r="H13" t="s">
        <v>216</v>
      </c>
      <c r="I13" s="205" t="s">
        <v>113</v>
      </c>
      <c r="J13" t="s">
        <v>230</v>
      </c>
      <c r="K13" s="268" t="s">
        <v>114</v>
      </c>
      <c r="L13" t="s">
        <v>245</v>
      </c>
    </row>
    <row r="14" spans="1:15" x14ac:dyDescent="0.25">
      <c r="A14" s="205" t="s">
        <v>122</v>
      </c>
      <c r="B14" t="s">
        <v>189</v>
      </c>
      <c r="C14" s="268" t="s">
        <v>126</v>
      </c>
      <c r="D14" t="s">
        <v>179</v>
      </c>
      <c r="E14" s="205" t="s">
        <v>122</v>
      </c>
      <c r="F14" t="s">
        <v>202</v>
      </c>
      <c r="G14" s="268" t="s">
        <v>126</v>
      </c>
      <c r="H14" t="s">
        <v>217</v>
      </c>
      <c r="I14" s="205" t="s">
        <v>122</v>
      </c>
      <c r="J14" t="s">
        <v>231</v>
      </c>
      <c r="K14" s="268" t="s">
        <v>126</v>
      </c>
      <c r="L14" t="s">
        <v>246</v>
      </c>
    </row>
    <row r="15" spans="1:15" x14ac:dyDescent="0.25">
      <c r="A15" s="205" t="s">
        <v>123</v>
      </c>
      <c r="B15" t="s">
        <v>190</v>
      </c>
      <c r="C15" s="268" t="s">
        <v>127</v>
      </c>
      <c r="D15" t="s">
        <v>180</v>
      </c>
      <c r="E15" s="205" t="s">
        <v>123</v>
      </c>
      <c r="F15" t="s">
        <v>203</v>
      </c>
      <c r="G15" s="268" t="s">
        <v>127</v>
      </c>
      <c r="H15" t="s">
        <v>218</v>
      </c>
      <c r="I15" s="205" t="s">
        <v>123</v>
      </c>
      <c r="J15" t="s">
        <v>232</v>
      </c>
      <c r="K15" s="268" t="s">
        <v>127</v>
      </c>
      <c r="L15" t="s">
        <v>247</v>
      </c>
    </row>
    <row r="16" spans="1:15" x14ac:dyDescent="0.25">
      <c r="A16" s="268" t="s">
        <v>124</v>
      </c>
      <c r="B16" t="s">
        <v>191</v>
      </c>
      <c r="C16" s="268" t="s">
        <v>128</v>
      </c>
      <c r="D16" t="s">
        <v>181</v>
      </c>
      <c r="E16" s="205" t="s">
        <v>124</v>
      </c>
      <c r="F16" t="s">
        <v>204</v>
      </c>
      <c r="G16" s="268" t="s">
        <v>128</v>
      </c>
      <c r="H16" t="s">
        <v>219</v>
      </c>
      <c r="I16" s="272" t="s">
        <v>124</v>
      </c>
      <c r="J16" t="s">
        <v>233</v>
      </c>
      <c r="K16" s="268" t="s">
        <v>128</v>
      </c>
      <c r="L16" t="s">
        <v>248</v>
      </c>
    </row>
    <row r="17" spans="1:12" x14ac:dyDescent="0.25">
      <c r="A17" s="268" t="s">
        <v>125</v>
      </c>
      <c r="B17" t="s">
        <v>192</v>
      </c>
      <c r="C17" s="268" t="s">
        <v>129</v>
      </c>
      <c r="D17" t="s">
        <v>182</v>
      </c>
      <c r="E17" s="205" t="s">
        <v>125</v>
      </c>
      <c r="F17" t="s">
        <v>205</v>
      </c>
      <c r="G17" s="268" t="s">
        <v>222</v>
      </c>
      <c r="H17" t="s">
        <v>220</v>
      </c>
      <c r="I17" s="269" t="s">
        <v>125</v>
      </c>
      <c r="J17" t="s">
        <v>234</v>
      </c>
      <c r="K17" s="268" t="s">
        <v>129</v>
      </c>
      <c r="L17" t="s">
        <v>249</v>
      </c>
    </row>
    <row r="18" spans="1:12" x14ac:dyDescent="0.25">
      <c r="A18" s="199"/>
      <c r="B18" s="199"/>
      <c r="E18" s="205"/>
      <c r="G18" s="269" t="s">
        <v>223</v>
      </c>
      <c r="H18" t="s">
        <v>221</v>
      </c>
      <c r="J18"/>
    </row>
    <row r="19" spans="1:12" x14ac:dyDescent="0.25">
      <c r="A19" s="199"/>
      <c r="B19" s="199"/>
      <c r="E19" s="202"/>
      <c r="J19"/>
    </row>
    <row r="20" spans="1:12" x14ac:dyDescent="0.25">
      <c r="A20" s="199"/>
      <c r="B20" s="199"/>
      <c r="E20" s="202"/>
      <c r="J20"/>
    </row>
    <row r="21" spans="1:12" x14ac:dyDescent="0.25">
      <c r="A21" s="199"/>
      <c r="B21" s="199"/>
      <c r="E21" s="202"/>
      <c r="J21"/>
    </row>
    <row r="22" spans="1:12" x14ac:dyDescent="0.25">
      <c r="A22" s="199"/>
      <c r="B22" s="199"/>
      <c r="E22" s="202"/>
      <c r="J22"/>
    </row>
    <row r="23" spans="1:12" x14ac:dyDescent="0.25">
      <c r="A23" s="199"/>
      <c r="B23" s="199"/>
      <c r="E23" s="202"/>
      <c r="J23"/>
    </row>
    <row r="24" spans="1:12" x14ac:dyDescent="0.25">
      <c r="A24" s="199"/>
      <c r="B24" s="199"/>
      <c r="E24" s="202"/>
      <c r="J24"/>
    </row>
    <row r="25" spans="1:12" x14ac:dyDescent="0.25">
      <c r="A25" s="199"/>
      <c r="B25" s="199"/>
      <c r="E25" s="202"/>
      <c r="J25"/>
    </row>
    <row r="26" spans="1:12" x14ac:dyDescent="0.25">
      <c r="A26" s="199"/>
      <c r="B26" s="199"/>
      <c r="E26" s="202"/>
    </row>
    <row r="27" spans="1:12" x14ac:dyDescent="0.25">
      <c r="A27" s="199"/>
      <c r="B27" s="199"/>
      <c r="E27" s="202"/>
    </row>
    <row r="28" spans="1:12" x14ac:dyDescent="0.25">
      <c r="A28" s="199"/>
      <c r="B28" s="199"/>
    </row>
    <row r="29" spans="1:12" x14ac:dyDescent="0.25">
      <c r="A29" s="199"/>
      <c r="B29" s="199"/>
    </row>
    <row r="30" spans="1:12" x14ac:dyDescent="0.25">
      <c r="A30" s="199"/>
      <c r="B30" s="199"/>
    </row>
    <row r="31" spans="1:12" x14ac:dyDescent="0.25">
      <c r="A31" s="199"/>
      <c r="B31" s="199"/>
    </row>
    <row r="32" spans="1:12" x14ac:dyDescent="0.25">
      <c r="A32" s="199"/>
      <c r="B32" s="199"/>
    </row>
    <row r="33" spans="1:2" x14ac:dyDescent="0.25">
      <c r="A33" s="199"/>
      <c r="B33" s="199"/>
    </row>
    <row r="34" spans="1:2" x14ac:dyDescent="0.25">
      <c r="A34" s="199"/>
      <c r="B34" s="199"/>
    </row>
    <row r="35" spans="1:2" x14ac:dyDescent="0.25">
      <c r="A35" s="199"/>
      <c r="B35" s="199"/>
    </row>
    <row r="36" spans="1:2" x14ac:dyDescent="0.25">
      <c r="A36" s="199"/>
      <c r="B36" s="199"/>
    </row>
    <row r="37" spans="1:2" x14ac:dyDescent="0.25">
      <c r="A37" s="199"/>
      <c r="B37" s="199"/>
    </row>
    <row r="38" spans="1:2" x14ac:dyDescent="0.25">
      <c r="A38" s="199"/>
      <c r="B38" s="199"/>
    </row>
    <row r="39" spans="1:2" x14ac:dyDescent="0.25">
      <c r="A39" s="199"/>
      <c r="B39" s="199"/>
    </row>
    <row r="40" spans="1:2" x14ac:dyDescent="0.25">
      <c r="A40" s="199"/>
      <c r="B40" s="199"/>
    </row>
    <row r="41" spans="1:2" x14ac:dyDescent="0.25">
      <c r="A41" s="199"/>
      <c r="B41" s="199"/>
    </row>
    <row r="42" spans="1:2" x14ac:dyDescent="0.25">
      <c r="A42" s="199"/>
      <c r="B42" s="199"/>
    </row>
    <row r="43" spans="1:2" x14ac:dyDescent="0.25">
      <c r="A43" s="199"/>
      <c r="B43" s="199"/>
    </row>
    <row r="44" spans="1:2" x14ac:dyDescent="0.25">
      <c r="A44" s="199"/>
      <c r="B44" s="199"/>
    </row>
    <row r="45" spans="1:2" x14ac:dyDescent="0.25">
      <c r="A45" s="199"/>
      <c r="B45" s="199"/>
    </row>
    <row r="46" spans="1:2" x14ac:dyDescent="0.25">
      <c r="A46" s="199"/>
      <c r="B46" s="199"/>
    </row>
    <row r="47" spans="1:2" x14ac:dyDescent="0.25">
      <c r="A47" s="199"/>
      <c r="B47" s="199"/>
    </row>
    <row r="48" spans="1:2" x14ac:dyDescent="0.25">
      <c r="A48" s="199"/>
      <c r="B48" s="199"/>
    </row>
    <row r="49" spans="1:2" x14ac:dyDescent="0.25">
      <c r="A49" s="199"/>
      <c r="B49" s="199"/>
    </row>
    <row r="50" spans="1:2" x14ac:dyDescent="0.25">
      <c r="A50" s="199"/>
      <c r="B50" s="199"/>
    </row>
    <row r="51" spans="1:2" x14ac:dyDescent="0.25">
      <c r="A51" s="199"/>
      <c r="B51" s="199"/>
    </row>
    <row r="52" spans="1:2" x14ac:dyDescent="0.25">
      <c r="A52" s="199"/>
      <c r="B52" s="199"/>
    </row>
    <row r="53" spans="1:2" x14ac:dyDescent="0.25">
      <c r="A53" s="199"/>
      <c r="B53" s="199"/>
    </row>
    <row r="54" spans="1:2" x14ac:dyDescent="0.25">
      <c r="A54" s="199"/>
      <c r="B54" s="199"/>
    </row>
    <row r="55" spans="1:2" x14ac:dyDescent="0.25">
      <c r="A55" s="199"/>
      <c r="B55" s="199"/>
    </row>
    <row r="56" spans="1:2" x14ac:dyDescent="0.25">
      <c r="A56" s="199"/>
      <c r="B56" s="199"/>
    </row>
    <row r="57" spans="1:2" x14ac:dyDescent="0.25">
      <c r="A57" s="199"/>
      <c r="B57" s="199"/>
    </row>
    <row r="58" spans="1:2" x14ac:dyDescent="0.25">
      <c r="A58" s="199"/>
      <c r="B58" s="199"/>
    </row>
    <row r="59" spans="1:2" x14ac:dyDescent="0.25">
      <c r="A59" s="199"/>
      <c r="B59" s="199"/>
    </row>
    <row r="60" spans="1:2" x14ac:dyDescent="0.25">
      <c r="A60" s="199"/>
      <c r="B60" s="199"/>
    </row>
    <row r="61" spans="1:2" x14ac:dyDescent="0.25">
      <c r="A61" s="199"/>
      <c r="B61" s="199"/>
    </row>
    <row r="62" spans="1:2" x14ac:dyDescent="0.25">
      <c r="A62" s="199"/>
      <c r="B62" s="199"/>
    </row>
    <row r="63" spans="1:2" x14ac:dyDescent="0.25">
      <c r="A63" s="199"/>
      <c r="B63" s="199"/>
    </row>
    <row r="64" spans="1:2" x14ac:dyDescent="0.25">
      <c r="A64" s="199"/>
      <c r="B64" s="199"/>
    </row>
    <row r="65" spans="1:2" x14ac:dyDescent="0.25">
      <c r="A65" s="199"/>
      <c r="B65" s="199"/>
    </row>
    <row r="66" spans="1:2" x14ac:dyDescent="0.25">
      <c r="A66" s="199"/>
      <c r="B66" s="199"/>
    </row>
    <row r="67" spans="1:2" x14ac:dyDescent="0.25">
      <c r="A67" s="199"/>
      <c r="B67" s="199"/>
    </row>
    <row r="68" spans="1:2" x14ac:dyDescent="0.25">
      <c r="A68" s="199"/>
      <c r="B68" s="199"/>
    </row>
    <row r="69" spans="1:2" x14ac:dyDescent="0.25">
      <c r="A69" s="199"/>
      <c r="B69" s="199"/>
    </row>
    <row r="70" spans="1:2" x14ac:dyDescent="0.25">
      <c r="A70" s="199"/>
      <c r="B70" s="199"/>
    </row>
    <row r="71" spans="1:2" x14ac:dyDescent="0.25">
      <c r="A71" s="199"/>
      <c r="B71" s="199"/>
    </row>
    <row r="72" spans="1:2" x14ac:dyDescent="0.25">
      <c r="A72" s="199"/>
      <c r="B72" s="199"/>
    </row>
    <row r="73" spans="1:2" x14ac:dyDescent="0.25">
      <c r="A73" s="199"/>
      <c r="B73" s="199"/>
    </row>
    <row r="74" spans="1:2" x14ac:dyDescent="0.25">
      <c r="A74" s="199"/>
      <c r="B74" s="199"/>
    </row>
    <row r="75" spans="1:2" x14ac:dyDescent="0.25">
      <c r="A75" s="199"/>
      <c r="B75" s="199"/>
    </row>
    <row r="76" spans="1:2" x14ac:dyDescent="0.25">
      <c r="A76" s="199"/>
      <c r="B76" s="199"/>
    </row>
    <row r="77" spans="1:2" x14ac:dyDescent="0.25">
      <c r="A77" s="199"/>
      <c r="B77" s="199"/>
    </row>
    <row r="78" spans="1:2" x14ac:dyDescent="0.25">
      <c r="A78" s="199"/>
      <c r="B78" s="199"/>
    </row>
    <row r="79" spans="1:2" x14ac:dyDescent="0.25">
      <c r="A79" s="199"/>
      <c r="B79" s="199"/>
    </row>
    <row r="80" spans="1:2" x14ac:dyDescent="0.25">
      <c r="A80" s="199"/>
      <c r="B80" s="199"/>
    </row>
    <row r="81" spans="1:3" x14ac:dyDescent="0.25">
      <c r="A81" s="199"/>
      <c r="B81" s="199"/>
    </row>
    <row r="82" spans="1:3" x14ac:dyDescent="0.25">
      <c r="A82" s="199"/>
      <c r="B82" s="199"/>
    </row>
    <row r="83" spans="1:3" x14ac:dyDescent="0.25">
      <c r="A83" s="199"/>
      <c r="B83" s="199"/>
    </row>
    <row r="84" spans="1:3" x14ac:dyDescent="0.25">
      <c r="A84" s="199"/>
      <c r="B84" s="199"/>
    </row>
    <row r="85" spans="1:3" x14ac:dyDescent="0.25">
      <c r="A85" s="199"/>
      <c r="B85" s="199"/>
    </row>
    <row r="86" spans="1:3" x14ac:dyDescent="0.25">
      <c r="A86" s="199"/>
      <c r="B86" s="199"/>
    </row>
    <row r="87" spans="1:3" x14ac:dyDescent="0.25">
      <c r="A87" s="199"/>
      <c r="B87" s="199"/>
    </row>
    <row r="88" spans="1:3" x14ac:dyDescent="0.25">
      <c r="A88" s="199"/>
      <c r="B88" s="199"/>
    </row>
    <row r="89" spans="1:3" x14ac:dyDescent="0.25">
      <c r="A89" s="199"/>
      <c r="B89" s="199"/>
    </row>
    <row r="90" spans="1:3" x14ac:dyDescent="0.25">
      <c r="A90" s="199"/>
      <c r="B90" s="199"/>
    </row>
    <row r="91" spans="1:3" x14ac:dyDescent="0.25">
      <c r="A91" s="199"/>
      <c r="B91" s="199"/>
    </row>
    <row r="92" spans="1:3" x14ac:dyDescent="0.25">
      <c r="A92" s="199"/>
      <c r="B92" s="199"/>
    </row>
    <row r="93" spans="1:3" x14ac:dyDescent="0.25">
      <c r="A93" s="199"/>
      <c r="B93" s="199"/>
    </row>
    <row r="94" spans="1:3" x14ac:dyDescent="0.25">
      <c r="A94" s="199"/>
      <c r="B94" s="199"/>
    </row>
    <row r="95" spans="1:3" x14ac:dyDescent="0.25">
      <c r="A95" s="199"/>
      <c r="B95" s="199"/>
    </row>
    <row r="96" spans="1:3" x14ac:dyDescent="0.25">
      <c r="A96" s="202"/>
      <c r="B96" s="202"/>
      <c r="C96" s="202"/>
    </row>
    <row r="97" spans="1:3" x14ac:dyDescent="0.25">
      <c r="A97" s="202"/>
      <c r="B97" s="202"/>
      <c r="C97" s="202"/>
    </row>
  </sheetData>
  <sortState ref="D3:F38">
    <sortCondition ref="E3:E38"/>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O4" sqref="O4"/>
    </sheetView>
  </sheetViews>
  <sheetFormatPr defaultRowHeight="15" x14ac:dyDescent="0.25"/>
  <cols>
    <col min="1" max="1" width="7.42578125" style="203" customWidth="1"/>
    <col min="2" max="4" width="10.42578125" style="203" customWidth="1"/>
    <col min="5" max="16384" width="9.140625" style="203"/>
  </cols>
  <sheetData>
    <row r="1" spans="1:15" customFormat="1" ht="12.75" x14ac:dyDescent="0.2">
      <c r="A1" s="178" t="s">
        <v>139</v>
      </c>
    </row>
    <row r="2" spans="1:15" customFormat="1" ht="12.75" x14ac:dyDescent="0.2">
      <c r="A2" s="193" t="s">
        <v>93</v>
      </c>
      <c r="B2" s="194"/>
      <c r="C2" s="194"/>
      <c r="D2" s="194"/>
      <c r="E2" s="195" t="s">
        <v>117</v>
      </c>
      <c r="F2" s="196"/>
      <c r="G2" s="196"/>
      <c r="H2" s="196"/>
      <c r="I2" s="197" t="s">
        <v>118</v>
      </c>
      <c r="J2" s="198"/>
      <c r="K2" s="198"/>
      <c r="L2" s="198"/>
    </row>
    <row r="3" spans="1:15" s="199" customFormat="1" x14ac:dyDescent="0.25">
      <c r="A3" s="272" t="s">
        <v>109</v>
      </c>
      <c r="B3" t="s">
        <v>258</v>
      </c>
      <c r="C3" s="272" t="s">
        <v>110</v>
      </c>
      <c r="D3" t="s">
        <v>263</v>
      </c>
      <c r="E3" s="272" t="s">
        <v>109</v>
      </c>
      <c r="F3" t="s">
        <v>263</v>
      </c>
      <c r="G3" s="272" t="s">
        <v>110</v>
      </c>
      <c r="H3" t="s">
        <v>276</v>
      </c>
      <c r="I3" s="272" t="s">
        <v>109</v>
      </c>
      <c r="J3" t="s">
        <v>268</v>
      </c>
      <c r="K3" s="272" t="s">
        <v>110</v>
      </c>
      <c r="L3" t="s">
        <v>272</v>
      </c>
      <c r="M3" s="279" t="s">
        <v>288</v>
      </c>
      <c r="N3" s="279" t="s">
        <v>289</v>
      </c>
      <c r="O3" s="279" t="s">
        <v>289</v>
      </c>
    </row>
    <row r="4" spans="1:15" s="199" customFormat="1" x14ac:dyDescent="0.25">
      <c r="A4" s="272" t="s">
        <v>94</v>
      </c>
      <c r="B4" t="s">
        <v>259</v>
      </c>
      <c r="C4" s="272" t="s">
        <v>95</v>
      </c>
      <c r="D4" t="s">
        <v>264</v>
      </c>
      <c r="E4" s="272" t="s">
        <v>94</v>
      </c>
      <c r="F4" t="s">
        <v>264</v>
      </c>
      <c r="G4" s="272" t="s">
        <v>95</v>
      </c>
      <c r="H4" t="s">
        <v>277</v>
      </c>
      <c r="I4" s="272" t="s">
        <v>94</v>
      </c>
      <c r="J4" t="s">
        <v>269</v>
      </c>
      <c r="K4" s="272" t="s">
        <v>95</v>
      </c>
      <c r="L4" t="s">
        <v>273</v>
      </c>
      <c r="M4" s="199" t="s">
        <v>283</v>
      </c>
      <c r="N4" s="199" t="s">
        <v>283</v>
      </c>
      <c r="O4" s="199" t="s">
        <v>283</v>
      </c>
    </row>
    <row r="5" spans="1:15" s="199" customFormat="1" x14ac:dyDescent="0.25">
      <c r="A5" s="272" t="s">
        <v>103</v>
      </c>
      <c r="B5" t="s">
        <v>260</v>
      </c>
      <c r="C5" s="272" t="s">
        <v>104</v>
      </c>
      <c r="D5" t="s">
        <v>265</v>
      </c>
      <c r="E5" s="272" t="s">
        <v>103</v>
      </c>
      <c r="F5" t="s">
        <v>265</v>
      </c>
      <c r="G5" s="272" t="s">
        <v>104</v>
      </c>
      <c r="H5" t="s">
        <v>278</v>
      </c>
      <c r="I5" s="272" t="s">
        <v>103</v>
      </c>
      <c r="J5" t="s">
        <v>270</v>
      </c>
      <c r="K5" s="272" t="s">
        <v>104</v>
      </c>
      <c r="L5" t="s">
        <v>274</v>
      </c>
    </row>
    <row r="6" spans="1:15" s="199" customFormat="1" x14ac:dyDescent="0.25">
      <c r="A6" s="272" t="s">
        <v>105</v>
      </c>
      <c r="B6" t="s">
        <v>261</v>
      </c>
      <c r="C6" s="272" t="s">
        <v>106</v>
      </c>
      <c r="D6" t="s">
        <v>266</v>
      </c>
      <c r="E6" s="272" t="s">
        <v>105</v>
      </c>
      <c r="F6" t="s">
        <v>266</v>
      </c>
      <c r="G6" s="272" t="s">
        <v>106</v>
      </c>
      <c r="H6" t="s">
        <v>279</v>
      </c>
      <c r="I6" s="272" t="s">
        <v>105</v>
      </c>
      <c r="J6" t="s">
        <v>271</v>
      </c>
      <c r="K6" s="272" t="s">
        <v>106</v>
      </c>
      <c r="L6" t="s">
        <v>275</v>
      </c>
    </row>
    <row r="7" spans="1:15" s="199" customFormat="1" x14ac:dyDescent="0.25">
      <c r="A7" s="272" t="s">
        <v>107</v>
      </c>
      <c r="B7" t="s">
        <v>262</v>
      </c>
      <c r="C7" s="272" t="s">
        <v>108</v>
      </c>
      <c r="D7" t="s">
        <v>267</v>
      </c>
      <c r="E7" s="272" t="s">
        <v>107</v>
      </c>
      <c r="F7" t="s">
        <v>267</v>
      </c>
      <c r="G7" s="272" t="s">
        <v>108</v>
      </c>
      <c r="H7" t="s">
        <v>280</v>
      </c>
      <c r="I7" s="272"/>
      <c r="J7"/>
      <c r="K7" s="272"/>
      <c r="L7"/>
    </row>
    <row r="9" spans="1:15" x14ac:dyDescent="0.25">
      <c r="M9" s="28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M17" sqref="M17"/>
    </sheetView>
  </sheetViews>
  <sheetFormatPr defaultRowHeight="15" x14ac:dyDescent="0.25"/>
  <cols>
    <col min="1" max="16384" width="9.140625" style="203"/>
  </cols>
  <sheetData>
    <row r="1" spans="1:15" customFormat="1" ht="12.75" x14ac:dyDescent="0.2">
      <c r="A1" s="178" t="s">
        <v>281</v>
      </c>
    </row>
    <row r="2" spans="1:15" customFormat="1" ht="12.75" x14ac:dyDescent="0.2">
      <c r="A2" s="193" t="s">
        <v>93</v>
      </c>
      <c r="B2" s="194"/>
      <c r="C2" s="194"/>
      <c r="D2" s="194"/>
      <c r="E2" s="195" t="s">
        <v>117</v>
      </c>
      <c r="F2" s="196"/>
      <c r="G2" s="196"/>
      <c r="H2" s="196"/>
      <c r="I2" s="197" t="s">
        <v>118</v>
      </c>
      <c r="J2" s="198"/>
      <c r="K2" s="198"/>
      <c r="L2" s="198"/>
    </row>
    <row r="3" spans="1:15" s="199" customFormat="1" x14ac:dyDescent="0.25">
      <c r="A3" s="272" t="s">
        <v>109</v>
      </c>
      <c r="B3" t="s">
        <v>290</v>
      </c>
      <c r="C3" s="272" t="s">
        <v>110</v>
      </c>
      <c r="D3" t="s">
        <v>291</v>
      </c>
      <c r="E3" s="272" t="s">
        <v>109</v>
      </c>
      <c r="F3" t="s">
        <v>292</v>
      </c>
      <c r="G3" s="272" t="s">
        <v>110</v>
      </c>
      <c r="H3" t="s">
        <v>293</v>
      </c>
      <c r="I3" s="272" t="s">
        <v>109</v>
      </c>
      <c r="J3" t="s">
        <v>294</v>
      </c>
      <c r="K3" s="272" t="s">
        <v>110</v>
      </c>
      <c r="L3" t="s">
        <v>295</v>
      </c>
      <c r="M3" t="s">
        <v>296</v>
      </c>
      <c r="N3" t="s">
        <v>297</v>
      </c>
      <c r="O3" t="s">
        <v>297</v>
      </c>
    </row>
    <row r="4" spans="1:15" s="199" customFormat="1" x14ac:dyDescent="0.25">
      <c r="A4" s="272" t="s">
        <v>94</v>
      </c>
      <c r="B4" t="s">
        <v>298</v>
      </c>
      <c r="C4" s="272" t="s">
        <v>95</v>
      </c>
      <c r="D4" t="s">
        <v>299</v>
      </c>
      <c r="E4" s="272" t="s">
        <v>94</v>
      </c>
      <c r="F4" t="s">
        <v>300</v>
      </c>
      <c r="G4" s="272" t="s">
        <v>95</v>
      </c>
      <c r="H4" t="s">
        <v>301</v>
      </c>
      <c r="I4" s="272" t="s">
        <v>94</v>
      </c>
      <c r="J4" t="s">
        <v>302</v>
      </c>
      <c r="K4" s="272" t="s">
        <v>95</v>
      </c>
      <c r="L4" t="s">
        <v>303</v>
      </c>
      <c r="M4" t="s">
        <v>304</v>
      </c>
      <c r="N4" t="s">
        <v>305</v>
      </c>
      <c r="O4" t="s">
        <v>306</v>
      </c>
    </row>
    <row r="5" spans="1:15" s="199" customFormat="1" x14ac:dyDescent="0.25">
      <c r="A5" s="272" t="s">
        <v>103</v>
      </c>
      <c r="B5" t="s">
        <v>307</v>
      </c>
      <c r="C5" s="272" t="s">
        <v>104</v>
      </c>
      <c r="D5" t="s">
        <v>308</v>
      </c>
      <c r="E5" s="272" t="s">
        <v>103</v>
      </c>
      <c r="F5" t="s">
        <v>309</v>
      </c>
      <c r="G5" s="272" t="s">
        <v>104</v>
      </c>
      <c r="H5" t="s">
        <v>310</v>
      </c>
      <c r="I5" s="272" t="s">
        <v>103</v>
      </c>
      <c r="J5" t="s">
        <v>311</v>
      </c>
      <c r="K5" s="272" t="s">
        <v>104</v>
      </c>
      <c r="L5" t="s">
        <v>312</v>
      </c>
      <c r="M5"/>
      <c r="N5"/>
      <c r="O5"/>
    </row>
    <row r="6" spans="1:15" s="199" customFormat="1" x14ac:dyDescent="0.25">
      <c r="A6" s="272" t="s">
        <v>105</v>
      </c>
      <c r="B6" t="s">
        <v>313</v>
      </c>
      <c r="C6" s="272" t="s">
        <v>106</v>
      </c>
      <c r="D6" t="s">
        <v>314</v>
      </c>
      <c r="E6" s="272" t="s">
        <v>105</v>
      </c>
      <c r="F6" t="s">
        <v>315</v>
      </c>
      <c r="G6" s="272" t="s">
        <v>106</v>
      </c>
      <c r="H6" t="s">
        <v>316</v>
      </c>
      <c r="I6" s="272" t="s">
        <v>105</v>
      </c>
      <c r="J6" t="s">
        <v>317</v>
      </c>
      <c r="K6" s="272" t="s">
        <v>106</v>
      </c>
      <c r="L6" t="s">
        <v>318</v>
      </c>
      <c r="M6"/>
      <c r="N6"/>
      <c r="O6"/>
    </row>
    <row r="7" spans="1:15" s="199" customFormat="1" x14ac:dyDescent="0.25">
      <c r="A7" s="272" t="s">
        <v>107</v>
      </c>
      <c r="B7" t="s">
        <v>319</v>
      </c>
      <c r="C7" s="272" t="s">
        <v>108</v>
      </c>
      <c r="D7" t="s">
        <v>320</v>
      </c>
      <c r="E7" s="272" t="s">
        <v>107</v>
      </c>
      <c r="F7" t="s">
        <v>321</v>
      </c>
      <c r="G7" s="272" t="s">
        <v>108</v>
      </c>
      <c r="H7" t="s">
        <v>322</v>
      </c>
      <c r="I7" s="272" t="s">
        <v>107</v>
      </c>
      <c r="J7" t="s">
        <v>323</v>
      </c>
      <c r="K7" s="272" t="s">
        <v>108</v>
      </c>
      <c r="L7" t="s">
        <v>324</v>
      </c>
      <c r="M7"/>
      <c r="N7"/>
      <c r="O7"/>
    </row>
    <row r="8" spans="1:15" x14ac:dyDescent="0.25">
      <c r="A8" s="272" t="s">
        <v>111</v>
      </c>
      <c r="B8" t="s">
        <v>325</v>
      </c>
      <c r="C8" s="272" t="s">
        <v>112</v>
      </c>
      <c r="D8" t="s">
        <v>326</v>
      </c>
      <c r="E8" s="272" t="s">
        <v>111</v>
      </c>
      <c r="F8" t="s">
        <v>327</v>
      </c>
      <c r="G8" s="272" t="s">
        <v>112</v>
      </c>
      <c r="H8" t="s">
        <v>328</v>
      </c>
      <c r="I8" s="272"/>
      <c r="J8"/>
      <c r="K8" s="272"/>
      <c r="L8"/>
      <c r="M8"/>
      <c r="N8"/>
      <c r="O8"/>
    </row>
    <row r="9" spans="1:15" x14ac:dyDescent="0.25">
      <c r="A9" s="272" t="s">
        <v>113</v>
      </c>
      <c r="B9" t="s">
        <v>329</v>
      </c>
      <c r="C9" s="272" t="s">
        <v>114</v>
      </c>
      <c r="D9" t="s">
        <v>330</v>
      </c>
      <c r="E9" s="272" t="s">
        <v>113</v>
      </c>
      <c r="F9" t="s">
        <v>331</v>
      </c>
      <c r="G9" s="272" t="s">
        <v>114</v>
      </c>
      <c r="H9" t="s">
        <v>332</v>
      </c>
      <c r="I9" s="272"/>
      <c r="J9"/>
      <c r="K9" s="272"/>
      <c r="L9"/>
      <c r="M9"/>
      <c r="N9"/>
      <c r="O9"/>
    </row>
    <row r="10" spans="1:15" x14ac:dyDescent="0.25">
      <c r="A10" s="272" t="s">
        <v>122</v>
      </c>
      <c r="B10" t="s">
        <v>333</v>
      </c>
      <c r="C10" s="272" t="s">
        <v>126</v>
      </c>
      <c r="D10" t="s">
        <v>334</v>
      </c>
      <c r="E10" s="272"/>
      <c r="F10"/>
      <c r="G10" s="272"/>
      <c r="H10"/>
      <c r="I10" s="272"/>
      <c r="J10"/>
      <c r="K10" s="272"/>
      <c r="L10"/>
      <c r="M10"/>
      <c r="N10"/>
      <c r="O10"/>
    </row>
    <row r="11" spans="1:15" x14ac:dyDescent="0.25">
      <c r="A11" s="272" t="s">
        <v>123</v>
      </c>
      <c r="B11" t="s">
        <v>335</v>
      </c>
      <c r="C11" s="272" t="s">
        <v>127</v>
      </c>
      <c r="D11" t="s">
        <v>336</v>
      </c>
      <c r="E11" s="272"/>
      <c r="F11"/>
      <c r="G11" s="272"/>
      <c r="H11"/>
      <c r="I11" s="272"/>
      <c r="J11"/>
      <c r="K11" s="272"/>
      <c r="L11"/>
      <c r="M11"/>
      <c r="N11"/>
      <c r="O11"/>
    </row>
    <row r="12" spans="1:15" x14ac:dyDescent="0.25">
      <c r="A12" s="268" t="s">
        <v>124</v>
      </c>
      <c r="B12" t="s">
        <v>337</v>
      </c>
      <c r="C12" s="268" t="s">
        <v>128</v>
      </c>
      <c r="D12" t="s">
        <v>338</v>
      </c>
      <c r="E12" s="268"/>
      <c r="F12"/>
      <c r="G12" s="268"/>
      <c r="H12"/>
      <c r="I12" s="268"/>
      <c r="J12"/>
      <c r="K12" s="268"/>
      <c r="L12"/>
      <c r="M12"/>
      <c r="N12"/>
      <c r="O12"/>
    </row>
    <row r="13" spans="1:15" x14ac:dyDescent="0.25">
      <c r="A13" s="268" t="s">
        <v>125</v>
      </c>
      <c r="B13" t="s">
        <v>339</v>
      </c>
      <c r="C13" s="268" t="s">
        <v>129</v>
      </c>
      <c r="D13" t="s">
        <v>340</v>
      </c>
      <c r="E13" s="268"/>
      <c r="F13"/>
      <c r="G13" s="268"/>
      <c r="H13"/>
      <c r="I13" s="268"/>
      <c r="J13"/>
      <c r="K13" s="268"/>
      <c r="L13"/>
      <c r="M13"/>
      <c r="N13"/>
      <c r="O1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2" sqref="A2:O6"/>
    </sheetView>
  </sheetViews>
  <sheetFormatPr defaultRowHeight="15" x14ac:dyDescent="0.25"/>
  <cols>
    <col min="1" max="1" width="11.85546875" style="203" customWidth="1"/>
    <col min="2" max="16384" width="9.140625" style="203"/>
  </cols>
  <sheetData>
    <row r="1" spans="1:15" customFormat="1" ht="12.75" x14ac:dyDescent="0.2">
      <c r="A1" s="178" t="s">
        <v>142</v>
      </c>
    </row>
    <row r="2" spans="1:15" customFormat="1" ht="12.75" x14ac:dyDescent="0.2">
      <c r="A2" s="193" t="s">
        <v>93</v>
      </c>
      <c r="B2" s="194"/>
      <c r="C2" s="194"/>
      <c r="D2" s="194"/>
      <c r="E2" s="195" t="s">
        <v>117</v>
      </c>
      <c r="F2" s="196"/>
      <c r="G2" s="196"/>
      <c r="H2" s="196"/>
      <c r="I2" s="197" t="s">
        <v>118</v>
      </c>
      <c r="J2" s="198"/>
      <c r="K2" s="198"/>
      <c r="L2" s="198"/>
    </row>
    <row r="3" spans="1:15" s="199" customFormat="1" x14ac:dyDescent="0.25">
      <c r="A3" s="272" t="s">
        <v>109</v>
      </c>
      <c r="B3" t="s">
        <v>341</v>
      </c>
      <c r="C3" s="272" t="s">
        <v>110</v>
      </c>
      <c r="D3" t="s">
        <v>342</v>
      </c>
      <c r="E3" s="272" t="s">
        <v>109</v>
      </c>
      <c r="F3" t="s">
        <v>343</v>
      </c>
      <c r="G3" s="272" t="s">
        <v>110</v>
      </c>
      <c r="H3" t="s">
        <v>344</v>
      </c>
      <c r="I3" s="272" t="s">
        <v>109</v>
      </c>
      <c r="J3" t="s">
        <v>345</v>
      </c>
      <c r="K3" s="272" t="s">
        <v>110</v>
      </c>
      <c r="L3" t="s">
        <v>346</v>
      </c>
      <c r="M3" t="s">
        <v>288</v>
      </c>
      <c r="N3" t="s">
        <v>282</v>
      </c>
      <c r="O3" t="s">
        <v>286</v>
      </c>
    </row>
    <row r="4" spans="1:15" s="199" customFormat="1" x14ac:dyDescent="0.25">
      <c r="A4" s="272" t="s">
        <v>94</v>
      </c>
      <c r="B4" t="s">
        <v>347</v>
      </c>
      <c r="C4" s="272" t="s">
        <v>95</v>
      </c>
      <c r="D4" t="s">
        <v>348</v>
      </c>
      <c r="E4" s="272" t="s">
        <v>94</v>
      </c>
      <c r="F4" t="s">
        <v>349</v>
      </c>
      <c r="G4" s="272" t="s">
        <v>95</v>
      </c>
      <c r="H4" t="s">
        <v>350</v>
      </c>
      <c r="I4" s="272" t="s">
        <v>94</v>
      </c>
      <c r="J4" t="s">
        <v>351</v>
      </c>
      <c r="K4" s="272" t="s">
        <v>95</v>
      </c>
      <c r="L4" t="s">
        <v>352</v>
      </c>
      <c r="M4" t="s">
        <v>283</v>
      </c>
      <c r="N4" t="s">
        <v>305</v>
      </c>
      <c r="O4" t="s">
        <v>353</v>
      </c>
    </row>
    <row r="5" spans="1:15" s="199" customFormat="1" x14ac:dyDescent="0.25">
      <c r="A5" s="272" t="s">
        <v>103</v>
      </c>
      <c r="B5" t="s">
        <v>354</v>
      </c>
      <c r="C5" s="272" t="s">
        <v>104</v>
      </c>
      <c r="D5" t="s">
        <v>355</v>
      </c>
      <c r="E5" s="272" t="s">
        <v>103</v>
      </c>
      <c r="F5" t="s">
        <v>356</v>
      </c>
      <c r="G5" s="272" t="s">
        <v>104</v>
      </c>
      <c r="H5" t="s">
        <v>357</v>
      </c>
      <c r="I5" s="272" t="s">
        <v>103</v>
      </c>
      <c r="J5" t="s">
        <v>358</v>
      </c>
      <c r="K5" s="272" t="s">
        <v>104</v>
      </c>
      <c r="L5" t="s">
        <v>359</v>
      </c>
      <c r="M5"/>
      <c r="N5"/>
      <c r="O5"/>
    </row>
    <row r="6" spans="1:15" s="199" customFormat="1" x14ac:dyDescent="0.25">
      <c r="A6" s="272" t="s">
        <v>105</v>
      </c>
      <c r="B6" t="s">
        <v>360</v>
      </c>
      <c r="C6" s="272" t="s">
        <v>106</v>
      </c>
      <c r="D6" t="s">
        <v>361</v>
      </c>
      <c r="E6" s="272" t="s">
        <v>105</v>
      </c>
      <c r="F6" t="s">
        <v>362</v>
      </c>
      <c r="G6" s="272" t="s">
        <v>106</v>
      </c>
      <c r="H6" t="s">
        <v>363</v>
      </c>
      <c r="I6" s="272"/>
      <c r="J6"/>
      <c r="K6" s="272"/>
      <c r="L6"/>
      <c r="M6"/>
      <c r="N6"/>
      <c r="O6"/>
    </row>
    <row r="7" spans="1:15" s="199" customFormat="1" x14ac:dyDescent="0.25">
      <c r="A7" s="201"/>
      <c r="B7" s="202"/>
    </row>
    <row r="8" spans="1:15" s="199" customFormat="1" x14ac:dyDescent="0.25">
      <c r="A8" s="201"/>
      <c r="B8" s="202"/>
    </row>
    <row r="9" spans="1:15" s="199" customFormat="1" x14ac:dyDescent="0.25">
      <c r="A9" s="201"/>
      <c r="B9" s="202"/>
    </row>
    <row r="10" spans="1:15" s="199" customFormat="1" x14ac:dyDescent="0.25">
      <c r="A10" s="201"/>
      <c r="B10" s="202"/>
    </row>
    <row r="11" spans="1:15" s="199" customFormat="1" x14ac:dyDescent="0.25">
      <c r="A11" s="201"/>
      <c r="B11" s="202"/>
    </row>
    <row r="12" spans="1:15" s="199" customFormat="1" x14ac:dyDescent="0.25">
      <c r="A12" s="201"/>
      <c r="B12" s="20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E14" sqref="E14"/>
    </sheetView>
  </sheetViews>
  <sheetFormatPr defaultRowHeight="15" x14ac:dyDescent="0.25"/>
  <cols>
    <col min="1" max="1" width="13" style="203" customWidth="1"/>
    <col min="2" max="16384" width="9.140625" style="203"/>
  </cols>
  <sheetData>
    <row r="1" spans="1:15" customFormat="1" ht="12.75" x14ac:dyDescent="0.2">
      <c r="A1" s="178" t="s">
        <v>143</v>
      </c>
    </row>
    <row r="2" spans="1:15" customFormat="1" ht="12.75" x14ac:dyDescent="0.2">
      <c r="A2" s="193" t="s">
        <v>93</v>
      </c>
      <c r="B2" s="194"/>
      <c r="C2" s="194"/>
      <c r="D2" s="194"/>
      <c r="E2" s="195" t="s">
        <v>117</v>
      </c>
      <c r="F2" s="196"/>
      <c r="G2" s="196"/>
      <c r="H2" s="196"/>
      <c r="I2" s="197" t="s">
        <v>118</v>
      </c>
      <c r="J2" s="198"/>
      <c r="K2" s="198"/>
      <c r="L2" s="198"/>
    </row>
    <row r="3" spans="1:15" s="199" customFormat="1" x14ac:dyDescent="0.25">
      <c r="A3" s="272" t="s">
        <v>109</v>
      </c>
      <c r="B3" t="s">
        <v>364</v>
      </c>
      <c r="C3" s="272" t="s">
        <v>110</v>
      </c>
      <c r="D3" t="s">
        <v>365</v>
      </c>
      <c r="E3" s="272" t="s">
        <v>109</v>
      </c>
      <c r="F3" t="s">
        <v>366</v>
      </c>
      <c r="G3" s="272" t="s">
        <v>110</v>
      </c>
      <c r="H3" t="s">
        <v>367</v>
      </c>
      <c r="I3" s="272" t="s">
        <v>109</v>
      </c>
      <c r="J3" t="s">
        <v>368</v>
      </c>
      <c r="K3" s="272" t="s">
        <v>110</v>
      </c>
      <c r="L3" t="s">
        <v>369</v>
      </c>
      <c r="M3" t="s">
        <v>370</v>
      </c>
      <c r="N3" t="s">
        <v>282</v>
      </c>
      <c r="O3" t="s">
        <v>286</v>
      </c>
    </row>
    <row r="4" spans="1:15" s="199" customFormat="1" x14ac:dyDescent="0.25">
      <c r="A4" s="272" t="s">
        <v>94</v>
      </c>
      <c r="B4" t="s">
        <v>371</v>
      </c>
      <c r="C4" s="272" t="s">
        <v>95</v>
      </c>
      <c r="D4" t="s">
        <v>372</v>
      </c>
      <c r="E4" s="272" t="s">
        <v>94</v>
      </c>
      <c r="F4" t="s">
        <v>373</v>
      </c>
      <c r="G4" s="272" t="s">
        <v>95</v>
      </c>
      <c r="H4" t="s">
        <v>374</v>
      </c>
      <c r="I4" s="272" t="s">
        <v>94</v>
      </c>
      <c r="J4" t="s">
        <v>375</v>
      </c>
      <c r="K4" s="272" t="s">
        <v>95</v>
      </c>
      <c r="L4" t="s">
        <v>376</v>
      </c>
      <c r="M4" t="s">
        <v>283</v>
      </c>
      <c r="N4" t="s">
        <v>305</v>
      </c>
      <c r="O4" t="s">
        <v>353</v>
      </c>
    </row>
    <row r="5" spans="1:15" s="199" customFormat="1" x14ac:dyDescent="0.25">
      <c r="A5" s="272" t="s">
        <v>103</v>
      </c>
      <c r="B5" t="s">
        <v>377</v>
      </c>
      <c r="C5" s="272" t="s">
        <v>104</v>
      </c>
      <c r="D5" t="s">
        <v>378</v>
      </c>
      <c r="E5" s="272" t="s">
        <v>103</v>
      </c>
      <c r="F5" t="s">
        <v>379</v>
      </c>
      <c r="G5" s="272" t="s">
        <v>104</v>
      </c>
      <c r="H5" t="s">
        <v>380</v>
      </c>
      <c r="I5" s="272" t="s">
        <v>103</v>
      </c>
      <c r="J5" t="s">
        <v>381</v>
      </c>
      <c r="K5" s="272" t="s">
        <v>104</v>
      </c>
      <c r="L5" t="s">
        <v>382</v>
      </c>
      <c r="M5"/>
      <c r="N5"/>
      <c r="O5"/>
    </row>
    <row r="6" spans="1:15" s="199" customFormat="1" x14ac:dyDescent="0.25">
      <c r="A6" s="272" t="s">
        <v>105</v>
      </c>
      <c r="B6" t="s">
        <v>383</v>
      </c>
      <c r="C6" s="272" t="s">
        <v>106</v>
      </c>
      <c r="D6" t="s">
        <v>384</v>
      </c>
      <c r="E6" s="272" t="s">
        <v>105</v>
      </c>
      <c r="F6" t="s">
        <v>385</v>
      </c>
      <c r="G6" s="272" t="s">
        <v>106</v>
      </c>
      <c r="H6" t="s">
        <v>386</v>
      </c>
      <c r="I6" s="272" t="s">
        <v>105</v>
      </c>
      <c r="J6" t="s">
        <v>387</v>
      </c>
      <c r="K6" s="272" t="s">
        <v>106</v>
      </c>
      <c r="L6" t="s">
        <v>388</v>
      </c>
      <c r="M6"/>
      <c r="N6"/>
      <c r="O6"/>
    </row>
    <row r="7" spans="1:15" s="199" customFormat="1" x14ac:dyDescent="0.25">
      <c r="A7" s="272" t="s">
        <v>107</v>
      </c>
      <c r="B7" t="s">
        <v>389</v>
      </c>
      <c r="C7" s="272" t="s">
        <v>108</v>
      </c>
      <c r="D7" t="s">
        <v>390</v>
      </c>
      <c r="E7" s="272" t="s">
        <v>107</v>
      </c>
      <c r="F7" t="s">
        <v>391</v>
      </c>
      <c r="G7" s="272" t="s">
        <v>108</v>
      </c>
      <c r="H7" t="s">
        <v>392</v>
      </c>
      <c r="I7" s="272" t="s">
        <v>107</v>
      </c>
      <c r="J7" t="s">
        <v>393</v>
      </c>
      <c r="K7" s="272" t="s">
        <v>108</v>
      </c>
      <c r="L7" t="s">
        <v>394</v>
      </c>
      <c r="M7"/>
      <c r="N7"/>
      <c r="O7"/>
    </row>
    <row r="8" spans="1:15" s="199" customFormat="1" x14ac:dyDescent="0.25">
      <c r="A8" s="272" t="s">
        <v>111</v>
      </c>
      <c r="B8" t="s">
        <v>395</v>
      </c>
      <c r="C8" s="272" t="s">
        <v>112</v>
      </c>
      <c r="D8" t="s">
        <v>396</v>
      </c>
      <c r="E8" s="272"/>
      <c r="F8"/>
      <c r="G8" s="272"/>
      <c r="H8"/>
      <c r="I8" s="272"/>
      <c r="J8"/>
      <c r="K8" s="272"/>
      <c r="L8"/>
      <c r="M8"/>
      <c r="N8"/>
      <c r="O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K18" sqref="K18"/>
    </sheetView>
  </sheetViews>
  <sheetFormatPr defaultRowHeight="15" x14ac:dyDescent="0.25"/>
  <cols>
    <col min="1" max="1" width="14.7109375" style="203" customWidth="1"/>
    <col min="2" max="16384" width="9.140625" style="203"/>
  </cols>
  <sheetData>
    <row r="1" spans="1:15" customFormat="1" ht="12.75" x14ac:dyDescent="0.2">
      <c r="A1" s="178" t="s">
        <v>144</v>
      </c>
    </row>
    <row r="2" spans="1:15" customFormat="1" ht="12.75" x14ac:dyDescent="0.2">
      <c r="A2" s="193" t="s">
        <v>93</v>
      </c>
      <c r="B2" s="194"/>
      <c r="C2" s="194"/>
      <c r="D2" s="194"/>
      <c r="E2" s="195" t="s">
        <v>117</v>
      </c>
      <c r="F2" s="196"/>
      <c r="G2" s="196"/>
      <c r="H2" s="196"/>
      <c r="I2" s="197" t="s">
        <v>118</v>
      </c>
      <c r="J2" s="198"/>
      <c r="K2" s="198"/>
      <c r="L2" s="198"/>
    </row>
    <row r="3" spans="1:15" s="199" customFormat="1" x14ac:dyDescent="0.25">
      <c r="A3" s="272" t="s">
        <v>109</v>
      </c>
      <c r="B3" t="s">
        <v>397</v>
      </c>
      <c r="C3" s="272" t="s">
        <v>110</v>
      </c>
      <c r="D3" t="s">
        <v>398</v>
      </c>
      <c r="E3" s="272" t="s">
        <v>109</v>
      </c>
      <c r="F3" t="s">
        <v>399</v>
      </c>
      <c r="G3" s="272" t="s">
        <v>110</v>
      </c>
      <c r="H3" t="s">
        <v>400</v>
      </c>
      <c r="I3" s="272" t="s">
        <v>109</v>
      </c>
      <c r="J3" t="s">
        <v>401</v>
      </c>
      <c r="K3" s="272" t="s">
        <v>110</v>
      </c>
      <c r="L3" t="s">
        <v>402</v>
      </c>
      <c r="M3" t="s">
        <v>403</v>
      </c>
      <c r="N3" t="s">
        <v>404</v>
      </c>
      <c r="O3" t="s">
        <v>404</v>
      </c>
    </row>
    <row r="4" spans="1:15" s="199" customFormat="1" x14ac:dyDescent="0.25">
      <c r="A4" s="272" t="s">
        <v>94</v>
      </c>
      <c r="B4" t="s">
        <v>405</v>
      </c>
      <c r="C4" s="272" t="s">
        <v>95</v>
      </c>
      <c r="D4" t="s">
        <v>406</v>
      </c>
      <c r="E4" s="272" t="s">
        <v>94</v>
      </c>
      <c r="F4" t="s">
        <v>407</v>
      </c>
      <c r="G4" s="272" t="s">
        <v>95</v>
      </c>
      <c r="H4" t="s">
        <v>408</v>
      </c>
      <c r="I4" s="272" t="s">
        <v>94</v>
      </c>
      <c r="J4" t="s">
        <v>409</v>
      </c>
      <c r="K4" s="272" t="s">
        <v>95</v>
      </c>
      <c r="L4" t="s">
        <v>410</v>
      </c>
      <c r="M4" t="s">
        <v>411</v>
      </c>
      <c r="N4" t="s">
        <v>411</v>
      </c>
      <c r="O4" t="s">
        <v>411</v>
      </c>
    </row>
    <row r="5" spans="1:15" s="199" customFormat="1" x14ac:dyDescent="0.25">
      <c r="A5" s="272" t="s">
        <v>103</v>
      </c>
      <c r="B5" t="s">
        <v>412</v>
      </c>
      <c r="C5" s="272" t="s">
        <v>104</v>
      </c>
      <c r="D5" t="s">
        <v>413</v>
      </c>
      <c r="E5" s="272" t="s">
        <v>103</v>
      </c>
      <c r="F5" t="s">
        <v>414</v>
      </c>
      <c r="G5" s="272" t="s">
        <v>104</v>
      </c>
      <c r="H5" t="s">
        <v>415</v>
      </c>
      <c r="I5" s="272" t="s">
        <v>103</v>
      </c>
      <c r="J5" t="s">
        <v>416</v>
      </c>
      <c r="K5" s="272" t="s">
        <v>104</v>
      </c>
      <c r="L5" t="s">
        <v>417</v>
      </c>
      <c r="M5"/>
      <c r="N5"/>
      <c r="O5"/>
    </row>
    <row r="6" spans="1:15" s="199" customFormat="1" x14ac:dyDescent="0.25">
      <c r="A6" s="272" t="s">
        <v>105</v>
      </c>
      <c r="B6" t="s">
        <v>418</v>
      </c>
      <c r="C6" s="272" t="s">
        <v>106</v>
      </c>
      <c r="D6" t="s">
        <v>419</v>
      </c>
      <c r="E6" s="272" t="s">
        <v>105</v>
      </c>
      <c r="F6" t="s">
        <v>420</v>
      </c>
      <c r="G6" s="272" t="s">
        <v>106</v>
      </c>
      <c r="H6" t="s">
        <v>421</v>
      </c>
      <c r="I6" s="272" t="s">
        <v>105</v>
      </c>
      <c r="J6" t="s">
        <v>422</v>
      </c>
      <c r="K6" s="272" t="s">
        <v>106</v>
      </c>
      <c r="L6" t="s">
        <v>423</v>
      </c>
      <c r="M6"/>
      <c r="N6"/>
      <c r="O6"/>
    </row>
    <row r="7" spans="1:15" s="199" customFormat="1" x14ac:dyDescent="0.25">
      <c r="A7" s="272" t="s">
        <v>107</v>
      </c>
      <c r="B7" t="s">
        <v>424</v>
      </c>
      <c r="C7" s="272" t="s">
        <v>108</v>
      </c>
      <c r="D7" t="s">
        <v>425</v>
      </c>
      <c r="E7" s="272" t="s">
        <v>107</v>
      </c>
      <c r="F7" t="s">
        <v>426</v>
      </c>
      <c r="G7" s="272" t="s">
        <v>108</v>
      </c>
      <c r="H7" t="s">
        <v>427</v>
      </c>
      <c r="I7" s="272" t="s">
        <v>107</v>
      </c>
      <c r="J7" t="s">
        <v>428</v>
      </c>
      <c r="K7" s="272" t="s">
        <v>108</v>
      </c>
      <c r="L7" t="s">
        <v>429</v>
      </c>
      <c r="M7"/>
      <c r="N7"/>
      <c r="O7"/>
    </row>
    <row r="8" spans="1:15" s="199" customFormat="1" x14ac:dyDescent="0.25">
      <c r="A8" s="272" t="s">
        <v>111</v>
      </c>
      <c r="B8" t="s">
        <v>430</v>
      </c>
      <c r="C8" s="272" t="s">
        <v>112</v>
      </c>
      <c r="D8" t="s">
        <v>431</v>
      </c>
      <c r="E8" s="272" t="s">
        <v>111</v>
      </c>
      <c r="F8" t="s">
        <v>432</v>
      </c>
      <c r="G8" s="272" t="s">
        <v>112</v>
      </c>
      <c r="H8" t="s">
        <v>433</v>
      </c>
      <c r="I8" s="272" t="s">
        <v>111</v>
      </c>
      <c r="J8" t="s">
        <v>434</v>
      </c>
      <c r="K8" s="272" t="s">
        <v>112</v>
      </c>
      <c r="L8" t="s">
        <v>435</v>
      </c>
      <c r="M8"/>
      <c r="N8"/>
      <c r="O8"/>
    </row>
    <row r="9" spans="1:15" s="199" customFormat="1" x14ac:dyDescent="0.25">
      <c r="A9" s="272" t="s">
        <v>113</v>
      </c>
      <c r="B9" t="s">
        <v>436</v>
      </c>
      <c r="C9" s="272" t="s">
        <v>114</v>
      </c>
      <c r="D9" t="s">
        <v>437</v>
      </c>
      <c r="E9" s="272"/>
      <c r="F9"/>
      <c r="G9" s="272"/>
      <c r="H9"/>
      <c r="I9" s="272" t="s">
        <v>113</v>
      </c>
      <c r="J9" t="s">
        <v>438</v>
      </c>
      <c r="K9" s="272" t="s">
        <v>114</v>
      </c>
      <c r="L9" t="s">
        <v>439</v>
      </c>
      <c r="M9"/>
      <c r="N9"/>
      <c r="O9"/>
    </row>
    <row r="10" spans="1:15" s="199" customFormat="1" x14ac:dyDescent="0.25">
      <c r="A10" s="272" t="s">
        <v>122</v>
      </c>
      <c r="B10" t="s">
        <v>440</v>
      </c>
      <c r="C10" s="272" t="s">
        <v>126</v>
      </c>
      <c r="D10" t="s">
        <v>441</v>
      </c>
      <c r="E10" s="272"/>
      <c r="F10"/>
      <c r="G10" s="272"/>
      <c r="H10"/>
      <c r="I10" s="272"/>
      <c r="J10"/>
      <c r="K10" s="272"/>
      <c r="L10"/>
      <c r="M10"/>
      <c r="N10"/>
      <c r="O10"/>
    </row>
    <row r="11" spans="1:15" s="199" customFormat="1" x14ac:dyDescent="0.25">
      <c r="A11" s="201"/>
      <c r="B11" s="202"/>
      <c r="I11" s="202"/>
    </row>
    <row r="12" spans="1:15" s="199" customFormat="1" x14ac:dyDescent="0.25">
      <c r="A12" s="201"/>
      <c r="B12" s="202"/>
      <c r="I12" s="202"/>
    </row>
    <row r="13" spans="1:15" s="199" customFormat="1" x14ac:dyDescent="0.25">
      <c r="A13" s="201"/>
      <c r="B13" s="202"/>
      <c r="I13" s="202"/>
    </row>
    <row r="14" spans="1:15" s="199" customFormat="1" x14ac:dyDescent="0.25">
      <c r="A14" s="201"/>
      <c r="B14" s="202"/>
      <c r="I14" s="202"/>
    </row>
    <row r="15" spans="1:15" s="199" customFormat="1" x14ac:dyDescent="0.25">
      <c r="A15" s="201"/>
      <c r="B15" s="202"/>
    </row>
    <row r="16" spans="1:15" s="199" customFormat="1" x14ac:dyDescent="0.25">
      <c r="A16" s="201"/>
      <c r="B16" s="202"/>
    </row>
    <row r="17" spans="1:2" s="199" customFormat="1" x14ac:dyDescent="0.25">
      <c r="A17" s="201"/>
      <c r="B17" s="202"/>
    </row>
    <row r="18" spans="1:2" s="199" customFormat="1" x14ac:dyDescent="0.25">
      <c r="A18" s="201"/>
      <c r="B18" s="202"/>
    </row>
    <row r="19" spans="1:2" s="199" customFormat="1" x14ac:dyDescent="0.25">
      <c r="A19" s="201"/>
      <c r="B19" s="202"/>
    </row>
    <row r="20" spans="1:2" s="199" customFormat="1" x14ac:dyDescent="0.25">
      <c r="A20" s="201"/>
      <c r="B20" s="202"/>
    </row>
    <row r="21" spans="1:2" s="199" customFormat="1" x14ac:dyDescent="0.25">
      <c r="A21" s="201"/>
      <c r="B21" s="202"/>
    </row>
    <row r="22" spans="1:2" s="199" customFormat="1" x14ac:dyDescent="0.25">
      <c r="A22" s="201"/>
      <c r="B22" s="202"/>
    </row>
    <row r="23" spans="1:2" s="199" customFormat="1" x14ac:dyDescent="0.25">
      <c r="A23" s="201"/>
      <c r="B23" s="202"/>
    </row>
    <row r="24" spans="1:2" s="199" customFormat="1" x14ac:dyDescent="0.25">
      <c r="A24" s="201"/>
      <c r="B24" s="202"/>
    </row>
    <row r="25" spans="1:2" s="199" customFormat="1" x14ac:dyDescent="0.25">
      <c r="A25" s="201"/>
      <c r="B25" s="202"/>
    </row>
    <row r="26" spans="1:2" s="199" customFormat="1" x14ac:dyDescent="0.25">
      <c r="A26" s="201"/>
      <c r="B26" s="202"/>
    </row>
    <row r="27" spans="1:2" s="199" customFormat="1" x14ac:dyDescent="0.25">
      <c r="A27" s="201"/>
      <c r="B27" s="202"/>
    </row>
    <row r="28" spans="1:2" s="199" customFormat="1" x14ac:dyDescent="0.25">
      <c r="A28" s="201"/>
      <c r="B28" s="202"/>
    </row>
    <row r="29" spans="1:2" s="199" customFormat="1" x14ac:dyDescent="0.25">
      <c r="A29" s="201"/>
      <c r="B29" s="202"/>
    </row>
    <row r="30" spans="1:2" s="199" customFormat="1" x14ac:dyDescent="0.25">
      <c r="A30" s="201"/>
      <c r="B30" s="202"/>
    </row>
    <row r="31" spans="1:2" s="199" customFormat="1" x14ac:dyDescent="0.25">
      <c r="A31" s="201"/>
      <c r="B31" s="202"/>
    </row>
    <row r="32" spans="1:2" s="199" customFormat="1" x14ac:dyDescent="0.25">
      <c r="A32" s="201"/>
      <c r="B32" s="202"/>
    </row>
    <row r="33" spans="1:1" s="199" customFormat="1" x14ac:dyDescent="0.25">
      <c r="A33" s="201"/>
    </row>
    <row r="34" spans="1:1" s="199" customFormat="1" x14ac:dyDescent="0.25">
      <c r="A34" s="201"/>
    </row>
    <row r="35" spans="1:1" s="199" customFormat="1" x14ac:dyDescent="0.25">
      <c r="A35" s="201"/>
    </row>
    <row r="36" spans="1:1" s="199" customFormat="1" x14ac:dyDescent="0.25">
      <c r="A36" s="201"/>
    </row>
    <row r="37" spans="1:1" s="199" customFormat="1" x14ac:dyDescent="0.25">
      <c r="A37" s="201"/>
    </row>
    <row r="38" spans="1:1" s="199" customFormat="1" x14ac:dyDescent="0.25">
      <c r="A38" s="201"/>
    </row>
    <row r="39" spans="1:1" s="199" customFormat="1" x14ac:dyDescent="0.25">
      <c r="A39" s="201"/>
    </row>
    <row r="40" spans="1:1" s="199" customFormat="1" x14ac:dyDescent="0.25">
      <c r="A40" s="201"/>
    </row>
    <row r="41" spans="1:1" s="199" customFormat="1" x14ac:dyDescent="0.25">
      <c r="A41" s="201"/>
    </row>
    <row r="42" spans="1:1" s="199" customFormat="1" x14ac:dyDescent="0.25">
      <c r="A42" s="201"/>
    </row>
    <row r="43" spans="1:1" s="199" customFormat="1" x14ac:dyDescent="0.25">
      <c r="A43" s="201"/>
    </row>
    <row r="44" spans="1:1" s="199" customFormat="1" x14ac:dyDescent="0.25">
      <c r="A44" s="2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50"/>
  <sheetViews>
    <sheetView showRowColHeaders="0" topLeftCell="A7" workbookViewId="0">
      <selection activeCell="F11" sqref="F11:AC41"/>
    </sheetView>
  </sheetViews>
  <sheetFormatPr defaultColWidth="0" defaultRowHeight="0" customHeight="1" zeroHeight="1" x14ac:dyDescent="0.2"/>
  <cols>
    <col min="1" max="1" width="6.7109375" style="129" customWidth="1"/>
    <col min="2" max="3" width="6.7109375" style="129" hidden="1" customWidth="1"/>
    <col min="4" max="4" width="8.7109375" style="129" customWidth="1"/>
    <col min="5" max="5" width="35.85546875" style="129" customWidth="1"/>
    <col min="6" max="29" width="4.7109375" style="129" customWidth="1"/>
    <col min="30" max="30" width="6.7109375" style="129" customWidth="1"/>
    <col min="31" max="36" width="9.140625" style="129" hidden="1" customWidth="1"/>
    <col min="37" max="37" width="6.7109375" style="129" hidden="1" customWidth="1"/>
    <col min="38" max="72" width="4.85546875" style="161" hidden="1" customWidth="1"/>
    <col min="73" max="73" width="5.140625" style="144" hidden="1" customWidth="1"/>
    <col min="74" max="75" width="0" style="144" hidden="1" customWidth="1"/>
    <col min="76" max="16384" width="6.7109375" style="129" hidden="1"/>
  </cols>
  <sheetData>
    <row r="1" spans="1:75" ht="12.75" x14ac:dyDescent="0.2">
      <c r="A1" s="311"/>
      <c r="B1" s="311"/>
      <c r="C1" s="130"/>
      <c r="D1" s="130"/>
      <c r="E1" s="312" t="s">
        <v>58</v>
      </c>
      <c r="F1" s="313"/>
      <c r="G1" s="313"/>
      <c r="H1" s="313"/>
      <c r="I1" s="313"/>
      <c r="J1" s="313"/>
      <c r="K1" s="313"/>
      <c r="L1" s="130"/>
      <c r="M1" s="130"/>
      <c r="N1" s="130"/>
      <c r="O1" s="130"/>
      <c r="P1" s="130"/>
      <c r="Q1" s="130"/>
      <c r="R1" s="130"/>
      <c r="S1" s="130"/>
      <c r="T1" s="130"/>
      <c r="U1" s="130"/>
      <c r="V1" s="130"/>
      <c r="W1" s="130"/>
      <c r="X1" s="130"/>
      <c r="Y1" s="130"/>
      <c r="Z1" s="130"/>
      <c r="AA1" s="130"/>
      <c r="AB1" s="130"/>
      <c r="AC1" s="130"/>
      <c r="AD1" s="130"/>
    </row>
    <row r="2" spans="1:75" ht="20.100000000000001" customHeight="1" x14ac:dyDescent="0.2">
      <c r="A2" s="311"/>
      <c r="B2" s="311"/>
      <c r="C2" s="130"/>
      <c r="D2" s="130"/>
      <c r="E2" s="313"/>
      <c r="F2" s="313"/>
      <c r="G2" s="313"/>
      <c r="H2" s="313"/>
      <c r="I2" s="313"/>
      <c r="J2" s="313"/>
      <c r="K2" s="313"/>
      <c r="L2" s="130"/>
      <c r="M2" s="131" t="s">
        <v>59</v>
      </c>
      <c r="N2" s="130"/>
      <c r="O2" s="130"/>
      <c r="P2" s="130"/>
      <c r="Q2" s="314" t="str">
        <f>KALENDER!B6</f>
        <v>SMAN 2 PURWOKERTO</v>
      </c>
      <c r="R2" s="315"/>
      <c r="S2" s="315"/>
      <c r="T2" s="315"/>
      <c r="U2" s="315"/>
      <c r="V2" s="315"/>
      <c r="W2" s="315"/>
      <c r="X2" s="315"/>
      <c r="Y2" s="315"/>
      <c r="Z2" s="315"/>
      <c r="AA2" s="315"/>
      <c r="AB2" s="315"/>
      <c r="AC2" s="316"/>
      <c r="AD2" s="130"/>
    </row>
    <row r="3" spans="1:75" ht="20.100000000000001" customHeight="1" x14ac:dyDescent="0.2">
      <c r="A3" s="311"/>
      <c r="B3" s="311"/>
      <c r="C3" s="130"/>
      <c r="D3" s="130"/>
      <c r="E3" s="313"/>
      <c r="F3" s="313"/>
      <c r="G3" s="313"/>
      <c r="H3" s="313"/>
      <c r="I3" s="313"/>
      <c r="J3" s="313"/>
      <c r="K3" s="313"/>
      <c r="L3" s="130"/>
      <c r="M3" s="131" t="s">
        <v>60</v>
      </c>
      <c r="N3" s="130"/>
      <c r="O3" s="130"/>
      <c r="P3" s="130"/>
      <c r="Q3" s="314" t="str">
        <f>'DATA AWAL'!D10</f>
        <v>2017-2018</v>
      </c>
      <c r="R3" s="315"/>
      <c r="S3" s="315"/>
      <c r="T3" s="315"/>
      <c r="U3" s="315"/>
      <c r="V3" s="315"/>
      <c r="W3" s="315"/>
      <c r="X3" s="315"/>
      <c r="Y3" s="315"/>
      <c r="Z3" s="315"/>
      <c r="AA3" s="315"/>
      <c r="AB3" s="315"/>
      <c r="AC3" s="316"/>
      <c r="AD3" s="130"/>
      <c r="AL3" s="161" t="str">
        <f>CONCATENATE(MID(Q3,1,4))</f>
        <v>2017</v>
      </c>
      <c r="AM3" s="161" t="str">
        <f>CONCATENATE(MID(Q3,6,4))</f>
        <v>2018</v>
      </c>
    </row>
    <row r="4" spans="1:75" ht="12.75" x14ac:dyDescent="0.2">
      <c r="A4" s="311"/>
      <c r="B4" s="311"/>
      <c r="C4" s="130"/>
      <c r="D4" s="130"/>
      <c r="E4" s="313"/>
      <c r="F4" s="313"/>
      <c r="G4" s="313"/>
      <c r="H4" s="313"/>
      <c r="I4" s="313"/>
      <c r="J4" s="313"/>
      <c r="K4" s="313"/>
      <c r="L4" s="130"/>
      <c r="M4" s="130"/>
      <c r="N4" s="130"/>
      <c r="O4" s="130"/>
      <c r="P4" s="130"/>
      <c r="Q4" s="130"/>
      <c r="R4" s="130"/>
      <c r="S4" s="130"/>
      <c r="T4" s="130"/>
      <c r="U4" s="130"/>
      <c r="V4" s="130"/>
      <c r="W4" s="130"/>
      <c r="X4" s="130"/>
      <c r="Y4" s="130"/>
      <c r="Z4" s="130"/>
      <c r="AA4" s="130"/>
      <c r="AB4" s="130"/>
      <c r="AC4" s="130"/>
      <c r="AD4" s="130"/>
    </row>
    <row r="5" spans="1:75" ht="12.75" x14ac:dyDescent="0.2">
      <c r="A5" s="132"/>
      <c r="B5" s="132"/>
      <c r="C5" s="132"/>
      <c r="D5" s="132"/>
      <c r="E5" s="132"/>
      <c r="F5" s="133"/>
      <c r="G5" s="133"/>
      <c r="H5" s="132"/>
      <c r="I5" s="132"/>
      <c r="J5" s="132"/>
      <c r="K5" s="132"/>
      <c r="L5" s="132"/>
      <c r="M5" s="132"/>
      <c r="N5" s="132"/>
      <c r="O5" s="132"/>
      <c r="P5" s="132"/>
      <c r="Q5" s="132"/>
      <c r="R5" s="132"/>
      <c r="S5" s="132"/>
      <c r="T5" s="132"/>
      <c r="U5" s="132"/>
      <c r="V5" s="132"/>
      <c r="W5" s="132"/>
      <c r="X5" s="132"/>
      <c r="Y5" s="132"/>
      <c r="Z5" s="132"/>
      <c r="AA5" s="132"/>
      <c r="AB5" s="132"/>
      <c r="AC5" s="132"/>
      <c r="AD5" s="132"/>
    </row>
    <row r="6" spans="1:75" ht="12.75" x14ac:dyDescent="0.2">
      <c r="A6" s="132"/>
      <c r="B6" s="132"/>
      <c r="C6" s="132"/>
      <c r="D6" s="132"/>
      <c r="E6" s="132"/>
      <c r="F6" s="133"/>
      <c r="G6" s="133"/>
      <c r="H6" s="132"/>
      <c r="I6" s="132"/>
      <c r="J6" s="132"/>
      <c r="K6" s="132"/>
      <c r="L6" s="132"/>
      <c r="M6" s="132"/>
      <c r="N6" s="132"/>
      <c r="O6" s="132"/>
      <c r="P6" s="132"/>
      <c r="Q6" s="132"/>
      <c r="R6" s="132"/>
      <c r="S6" s="132"/>
      <c r="T6" s="132"/>
      <c r="U6" s="132"/>
      <c r="V6" s="132"/>
      <c r="W6" s="132"/>
      <c r="X6" s="132"/>
      <c r="Y6" s="132"/>
      <c r="Z6" s="132"/>
      <c r="AA6" s="132"/>
      <c r="AB6" s="132"/>
      <c r="AC6" s="132"/>
      <c r="AD6" s="132"/>
    </row>
    <row r="7" spans="1:75" ht="20.25" x14ac:dyDescent="0.3">
      <c r="A7" s="132"/>
      <c r="B7" s="132"/>
      <c r="C7" s="132"/>
      <c r="D7" s="134" t="s">
        <v>61</v>
      </c>
      <c r="E7" s="132"/>
      <c r="F7" s="133"/>
      <c r="G7" s="133"/>
      <c r="H7" s="132"/>
      <c r="I7" s="132"/>
      <c r="J7" s="132"/>
      <c r="K7" s="132"/>
      <c r="L7" s="132"/>
      <c r="M7" s="132"/>
      <c r="N7" s="132"/>
      <c r="O7" s="132"/>
      <c r="P7" s="132"/>
      <c r="Q7" s="132"/>
      <c r="R7" s="132"/>
      <c r="S7" s="132"/>
      <c r="T7" s="132"/>
      <c r="U7" s="132"/>
      <c r="V7" s="132"/>
      <c r="W7" s="132"/>
      <c r="X7" s="132"/>
      <c r="Y7" s="132"/>
      <c r="Z7" s="132"/>
      <c r="AA7" s="132"/>
      <c r="AB7" s="132"/>
      <c r="AC7" s="132"/>
      <c r="AD7" s="132"/>
    </row>
    <row r="8" spans="1:75" ht="12.75" x14ac:dyDescent="0.2">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L8" s="162"/>
      <c r="AM8" s="162"/>
      <c r="AN8" s="162"/>
      <c r="AO8" s="162"/>
      <c r="AP8" s="162"/>
      <c r="AQ8" s="162"/>
      <c r="AR8" s="162"/>
      <c r="AS8" s="162"/>
      <c r="AT8" s="162"/>
      <c r="AU8" s="162"/>
      <c r="AV8" s="162"/>
      <c r="AW8" s="162"/>
      <c r="AX8" s="162"/>
      <c r="AY8" s="162"/>
      <c r="AZ8" s="162"/>
      <c r="BA8" s="162"/>
      <c r="BB8" s="162"/>
      <c r="BC8" s="162"/>
      <c r="BD8" s="163"/>
      <c r="BE8" s="163"/>
      <c r="BF8" s="163"/>
      <c r="BG8" s="163"/>
      <c r="BH8" s="163"/>
      <c r="BI8" s="163"/>
      <c r="BJ8" s="163"/>
      <c r="BK8" s="163"/>
      <c r="BL8" s="163"/>
      <c r="BM8" s="163"/>
      <c r="BN8" s="163"/>
      <c r="BO8" s="163"/>
      <c r="BP8" s="163"/>
      <c r="BQ8" s="163"/>
      <c r="BR8" s="163"/>
      <c r="BS8" s="163"/>
      <c r="BT8" s="163"/>
      <c r="BV8" s="167"/>
      <c r="BW8" s="168"/>
    </row>
    <row r="9" spans="1:75" ht="19.5" customHeight="1" x14ac:dyDescent="0.2">
      <c r="A9" s="132"/>
      <c r="B9" s="317" t="s">
        <v>62</v>
      </c>
      <c r="C9" s="135"/>
      <c r="D9" s="319" t="s">
        <v>62</v>
      </c>
      <c r="E9" s="321" t="s">
        <v>30</v>
      </c>
      <c r="F9" s="323" t="str">
        <f>CONCATENATE("Juli ",MID(Q3,1,4))</f>
        <v>Juli 2017</v>
      </c>
      <c r="G9" s="324"/>
      <c r="H9" s="323" t="str">
        <f>CONCATENATE("Agts ",MID(Q3,1,4))</f>
        <v>Agts 2017</v>
      </c>
      <c r="I9" s="324"/>
      <c r="J9" s="323" t="str">
        <f>CONCATENATE("Sep ",MID(Q3,1,4))</f>
        <v>Sep 2017</v>
      </c>
      <c r="K9" s="324"/>
      <c r="L9" s="323" t="str">
        <f>CONCATENATE("Okt ",MID(Q3,1,4))</f>
        <v>Okt 2017</v>
      </c>
      <c r="M9" s="324"/>
      <c r="N9" s="323" t="str">
        <f>CONCATENATE("Nov ",MID(Q3,1,4))</f>
        <v>Nov 2017</v>
      </c>
      <c r="O9" s="324"/>
      <c r="P9" s="323" t="str">
        <f>CONCATENATE("Des ",MID(Q3,1,4))</f>
        <v>Des 2017</v>
      </c>
      <c r="Q9" s="324"/>
      <c r="R9" s="323" t="str">
        <f>CONCATENATE("Jan ",MID(Q3,6,4))</f>
        <v>Jan 2018</v>
      </c>
      <c r="S9" s="324"/>
      <c r="T9" s="323" t="str">
        <f>CONCATENATE("Feb ",MID(Q3,6,4))</f>
        <v>Feb 2018</v>
      </c>
      <c r="U9" s="324"/>
      <c r="V9" s="323" t="str">
        <f>CONCATENATE("Mar ",MID(Q3,6,4))</f>
        <v>Mar 2018</v>
      </c>
      <c r="W9" s="324"/>
      <c r="X9" s="323" t="str">
        <f>CONCATENATE("Apr ",MID(Q3,6,4))</f>
        <v>Apr 2018</v>
      </c>
      <c r="Y9" s="324"/>
      <c r="Z9" s="323" t="str">
        <f>CONCATENATE("Mei ",MID(Q3,6,4))</f>
        <v>Mei 2018</v>
      </c>
      <c r="AA9" s="324"/>
      <c r="AB9" s="323" t="str">
        <f>CONCATENATE("Jun ",MID(Q3,6,4))</f>
        <v>Jun 2018</v>
      </c>
      <c r="AC9" s="324"/>
      <c r="AD9" s="132"/>
      <c r="AL9" s="310" t="s">
        <v>65</v>
      </c>
      <c r="AM9" s="310"/>
      <c r="AO9" s="310" t="s">
        <v>66</v>
      </c>
      <c r="AP9" s="310"/>
      <c r="AR9" s="310" t="s">
        <v>67</v>
      </c>
      <c r="AS9" s="310"/>
      <c r="AU9" s="310" t="s">
        <v>68</v>
      </c>
      <c r="AV9" s="310"/>
      <c r="AX9" s="310" t="s">
        <v>69</v>
      </c>
      <c r="AY9" s="310"/>
      <c r="BA9" s="310" t="s">
        <v>70</v>
      </c>
      <c r="BB9" s="310"/>
      <c r="BD9" s="310" t="s">
        <v>71</v>
      </c>
      <c r="BE9" s="310"/>
      <c r="BG9" s="310" t="s">
        <v>72</v>
      </c>
      <c r="BH9" s="310"/>
      <c r="BJ9" s="310" t="s">
        <v>73</v>
      </c>
      <c r="BK9" s="310"/>
      <c r="BM9" s="310" t="s">
        <v>74</v>
      </c>
      <c r="BN9" s="310"/>
      <c r="BP9" s="310" t="s">
        <v>75</v>
      </c>
      <c r="BQ9" s="310"/>
      <c r="BS9" s="310" t="s">
        <v>76</v>
      </c>
      <c r="BT9" s="310"/>
    </row>
    <row r="10" spans="1:75" ht="18" customHeight="1" x14ac:dyDescent="0.2">
      <c r="A10" s="132"/>
      <c r="B10" s="318"/>
      <c r="C10" s="136"/>
      <c r="D10" s="320"/>
      <c r="E10" s="322"/>
      <c r="F10" s="137" t="s">
        <v>63</v>
      </c>
      <c r="G10" s="138" t="s">
        <v>64</v>
      </c>
      <c r="H10" s="137" t="s">
        <v>63</v>
      </c>
      <c r="I10" s="138" t="s">
        <v>64</v>
      </c>
      <c r="J10" s="137" t="s">
        <v>63</v>
      </c>
      <c r="K10" s="138" t="s">
        <v>64</v>
      </c>
      <c r="L10" s="137" t="s">
        <v>63</v>
      </c>
      <c r="M10" s="138" t="s">
        <v>64</v>
      </c>
      <c r="N10" s="137" t="s">
        <v>63</v>
      </c>
      <c r="O10" s="138" t="s">
        <v>64</v>
      </c>
      <c r="P10" s="137" t="s">
        <v>63</v>
      </c>
      <c r="Q10" s="138" t="s">
        <v>64</v>
      </c>
      <c r="R10" s="137" t="s">
        <v>63</v>
      </c>
      <c r="S10" s="138" t="s">
        <v>64</v>
      </c>
      <c r="T10" s="137" t="s">
        <v>63</v>
      </c>
      <c r="U10" s="138" t="s">
        <v>64</v>
      </c>
      <c r="V10" s="137" t="s">
        <v>63</v>
      </c>
      <c r="W10" s="138" t="s">
        <v>64</v>
      </c>
      <c r="X10" s="137" t="s">
        <v>63</v>
      </c>
      <c r="Y10" s="138" t="s">
        <v>64</v>
      </c>
      <c r="Z10" s="137" t="s">
        <v>63</v>
      </c>
      <c r="AA10" s="138" t="s">
        <v>64</v>
      </c>
      <c r="AB10" s="137" t="s">
        <v>63</v>
      </c>
      <c r="AC10" s="138" t="s">
        <v>64</v>
      </c>
      <c r="AD10" s="132"/>
      <c r="AL10" s="161" t="s">
        <v>63</v>
      </c>
      <c r="AM10" s="161" t="s">
        <v>64</v>
      </c>
      <c r="AO10" s="161" t="s">
        <v>63</v>
      </c>
      <c r="AP10" s="161" t="s">
        <v>64</v>
      </c>
      <c r="AR10" s="161" t="s">
        <v>63</v>
      </c>
      <c r="AS10" s="161" t="s">
        <v>64</v>
      </c>
      <c r="AU10" s="161" t="s">
        <v>63</v>
      </c>
      <c r="AV10" s="161" t="s">
        <v>64</v>
      </c>
      <c r="AX10" s="161" t="s">
        <v>63</v>
      </c>
      <c r="AY10" s="161" t="s">
        <v>64</v>
      </c>
      <c r="BA10" s="161" t="s">
        <v>63</v>
      </c>
      <c r="BB10" s="161" t="s">
        <v>64</v>
      </c>
      <c r="BD10" s="163" t="s">
        <v>63</v>
      </c>
      <c r="BE10" s="161" t="s">
        <v>64</v>
      </c>
      <c r="BG10" s="161" t="s">
        <v>63</v>
      </c>
      <c r="BH10" s="161" t="s">
        <v>64</v>
      </c>
      <c r="BJ10" s="161" t="s">
        <v>63</v>
      </c>
      <c r="BK10" s="161" t="s">
        <v>64</v>
      </c>
      <c r="BM10" s="161" t="s">
        <v>63</v>
      </c>
      <c r="BN10" s="161" t="s">
        <v>64</v>
      </c>
      <c r="BP10" s="161" t="s">
        <v>63</v>
      </c>
      <c r="BQ10" s="161" t="s">
        <v>64</v>
      </c>
      <c r="BS10" s="161" t="s">
        <v>63</v>
      </c>
      <c r="BT10" s="161" t="s">
        <v>64</v>
      </c>
    </row>
    <row r="11" spans="1:75" ht="14.45" customHeight="1" x14ac:dyDescent="0.2">
      <c r="A11" s="132"/>
      <c r="B11" s="139">
        <v>1</v>
      </c>
      <c r="C11" s="140">
        <v>1</v>
      </c>
      <c r="D11" s="325">
        <f>IF(OR(E11=0,E11=""),0,C11)</f>
        <v>1</v>
      </c>
      <c r="E11" s="327" t="s">
        <v>165</v>
      </c>
      <c r="F11" s="141"/>
      <c r="G11" s="142"/>
      <c r="H11" s="143">
        <v>17</v>
      </c>
      <c r="I11" s="142">
        <v>17</v>
      </c>
      <c r="J11" s="143"/>
      <c r="K11" s="142"/>
      <c r="L11" s="143"/>
      <c r="M11" s="142"/>
      <c r="N11" s="143"/>
      <c r="O11" s="142"/>
      <c r="P11" s="143"/>
      <c r="Q11" s="142"/>
      <c r="R11" s="143"/>
      <c r="S11" s="142"/>
      <c r="T11" s="143"/>
      <c r="U11" s="142"/>
      <c r="V11" s="143"/>
      <c r="W11" s="142"/>
      <c r="X11" s="143">
        <v>19</v>
      </c>
      <c r="Y11" s="142">
        <v>19</v>
      </c>
      <c r="Z11" s="143"/>
      <c r="AA11" s="142"/>
      <c r="AB11" s="143"/>
      <c r="AC11" s="142"/>
      <c r="AD11" s="132"/>
      <c r="AH11" s="144">
        <v>1</v>
      </c>
      <c r="AI11" s="144">
        <v>1</v>
      </c>
      <c r="AJ11" s="144">
        <v>1</v>
      </c>
      <c r="AL11" s="161">
        <f t="shared" ref="AL11:AL22" si="0">F11</f>
        <v>0</v>
      </c>
      <c r="AM11" s="161">
        <f t="shared" ref="AM11:AM22" si="1">G11</f>
        <v>0</v>
      </c>
      <c r="AO11" s="161">
        <f t="shared" ref="AO11:AO22" si="2">H11</f>
        <v>17</v>
      </c>
      <c r="AP11" s="161">
        <f t="shared" ref="AP11:AP22" si="3">I11</f>
        <v>17</v>
      </c>
      <c r="AR11" s="161">
        <f t="shared" ref="AR11:AR22" si="4">J11</f>
        <v>0</v>
      </c>
      <c r="AS11" s="161">
        <f t="shared" ref="AS11:AS22" si="5">K11</f>
        <v>0</v>
      </c>
      <c r="AU11" s="161">
        <f t="shared" ref="AU11:AU22" si="6">L11</f>
        <v>0</v>
      </c>
      <c r="AV11" s="161">
        <f t="shared" ref="AV11:AV22" si="7">M11</f>
        <v>0</v>
      </c>
      <c r="AX11" s="161">
        <f t="shared" ref="AX11:AX22" si="8">N11</f>
        <v>0</v>
      </c>
      <c r="AY11" s="161">
        <f t="shared" ref="AY11:AY22" si="9">O11</f>
        <v>0</v>
      </c>
      <c r="BA11" s="161">
        <f t="shared" ref="BA11:BA22" si="10">P11</f>
        <v>0</v>
      </c>
      <c r="BB11" s="161">
        <f t="shared" ref="BB11:BB22" si="11">Q11</f>
        <v>0</v>
      </c>
      <c r="BD11" s="161">
        <f t="shared" ref="BD11:BD22" si="12">R11</f>
        <v>0</v>
      </c>
      <c r="BE11" s="161">
        <f t="shared" ref="BE11:BE22" si="13">S11</f>
        <v>0</v>
      </c>
      <c r="BG11" s="161">
        <f t="shared" ref="BG11:BG22" si="14">T11</f>
        <v>0</v>
      </c>
      <c r="BH11" s="161">
        <f t="shared" ref="BH11:BH22" si="15">U11</f>
        <v>0</v>
      </c>
      <c r="BJ11" s="161">
        <f t="shared" ref="BJ11:BJ22" si="16">V11</f>
        <v>0</v>
      </c>
      <c r="BK11" s="161">
        <f t="shared" ref="BK11:BK22" si="17">W11</f>
        <v>0</v>
      </c>
      <c r="BM11" s="161">
        <f t="shared" ref="BM11:BM22" si="18">X11</f>
        <v>19</v>
      </c>
      <c r="BN11" s="161">
        <f t="shared" ref="BN11:BN22" si="19">Y11</f>
        <v>19</v>
      </c>
      <c r="BP11" s="161">
        <f t="shared" ref="BP11:BP22" si="20">Z11</f>
        <v>0</v>
      </c>
      <c r="BQ11" s="161">
        <f t="shared" ref="BQ11:BQ22" si="21">AA11</f>
        <v>0</v>
      </c>
      <c r="BS11" s="161">
        <f t="shared" ref="BS11:BS22" si="22">AB11</f>
        <v>0</v>
      </c>
      <c r="BT11" s="161">
        <f t="shared" ref="BT11:BT22" si="23">AC11</f>
        <v>0</v>
      </c>
      <c r="BU11" s="144">
        <f>BT11-BS11</f>
        <v>0</v>
      </c>
    </row>
    <row r="12" spans="1:75" ht="14.45" customHeight="1" x14ac:dyDescent="0.2">
      <c r="A12" s="132"/>
      <c r="B12" s="145">
        <v>2</v>
      </c>
      <c r="C12" s="140">
        <v>2</v>
      </c>
      <c r="D12" s="326"/>
      <c r="E12" s="328"/>
      <c r="F12" s="146"/>
      <c r="G12" s="147"/>
      <c r="H12" s="148"/>
      <c r="I12" s="147"/>
      <c r="J12" s="148"/>
      <c r="K12" s="147"/>
      <c r="L12" s="148"/>
      <c r="M12" s="147"/>
      <c r="N12" s="148"/>
      <c r="O12" s="147"/>
      <c r="P12" s="148"/>
      <c r="Q12" s="147"/>
      <c r="R12" s="148"/>
      <c r="S12" s="147"/>
      <c r="T12" s="148"/>
      <c r="U12" s="147"/>
      <c r="V12" s="148"/>
      <c r="W12" s="147"/>
      <c r="X12" s="148"/>
      <c r="Y12" s="147"/>
      <c r="Z12" s="148"/>
      <c r="AA12" s="147"/>
      <c r="AB12" s="148"/>
      <c r="AC12" s="147"/>
      <c r="AD12" s="132"/>
      <c r="AH12" s="144">
        <v>2</v>
      </c>
      <c r="AI12" s="144">
        <v>2</v>
      </c>
      <c r="AJ12" s="144">
        <v>2</v>
      </c>
      <c r="AL12" s="161">
        <f t="shared" si="0"/>
        <v>0</v>
      </c>
      <c r="AM12" s="161">
        <f t="shared" si="1"/>
        <v>0</v>
      </c>
      <c r="AO12" s="161">
        <f t="shared" si="2"/>
        <v>0</v>
      </c>
      <c r="AP12" s="161">
        <f t="shared" si="3"/>
        <v>0</v>
      </c>
      <c r="AR12" s="161">
        <f t="shared" si="4"/>
        <v>0</v>
      </c>
      <c r="AS12" s="161">
        <f t="shared" si="5"/>
        <v>0</v>
      </c>
      <c r="AU12" s="161">
        <f t="shared" si="6"/>
        <v>0</v>
      </c>
      <c r="AV12" s="161">
        <f t="shared" si="7"/>
        <v>0</v>
      </c>
      <c r="AX12" s="161">
        <f t="shared" si="8"/>
        <v>0</v>
      </c>
      <c r="AY12" s="161">
        <f t="shared" si="9"/>
        <v>0</v>
      </c>
      <c r="BA12" s="161">
        <f t="shared" si="10"/>
        <v>0</v>
      </c>
      <c r="BB12" s="161">
        <f t="shared" si="11"/>
        <v>0</v>
      </c>
      <c r="BD12" s="161">
        <f t="shared" si="12"/>
        <v>0</v>
      </c>
      <c r="BE12" s="161">
        <f t="shared" si="13"/>
        <v>0</v>
      </c>
      <c r="BG12" s="161">
        <f t="shared" si="14"/>
        <v>0</v>
      </c>
      <c r="BH12" s="161">
        <f t="shared" si="15"/>
        <v>0</v>
      </c>
      <c r="BJ12" s="161">
        <f t="shared" si="16"/>
        <v>0</v>
      </c>
      <c r="BK12" s="161">
        <f t="shared" si="17"/>
        <v>0</v>
      </c>
      <c r="BM12" s="161">
        <f t="shared" si="18"/>
        <v>0</v>
      </c>
      <c r="BN12" s="161">
        <f t="shared" si="19"/>
        <v>0</v>
      </c>
      <c r="BP12" s="161">
        <f t="shared" si="20"/>
        <v>0</v>
      </c>
      <c r="BQ12" s="161">
        <f t="shared" si="21"/>
        <v>0</v>
      </c>
      <c r="BS12" s="161">
        <f t="shared" si="22"/>
        <v>0</v>
      </c>
      <c r="BT12" s="161">
        <f t="shared" si="23"/>
        <v>0</v>
      </c>
      <c r="BU12" s="144">
        <f t="shared" ref="BU12:BU41" si="24">BT12-BS12</f>
        <v>0</v>
      </c>
    </row>
    <row r="13" spans="1:75" ht="14.45" customHeight="1" x14ac:dyDescent="0.2">
      <c r="A13" s="132"/>
      <c r="B13" s="145">
        <v>3</v>
      </c>
      <c r="C13" s="140">
        <v>3</v>
      </c>
      <c r="D13" s="149">
        <f t="shared" ref="D13:D41" si="25">IF(OR(E13=0,E13=""),0,C13)</f>
        <v>3</v>
      </c>
      <c r="E13" s="245" t="s">
        <v>146</v>
      </c>
      <c r="F13" s="146"/>
      <c r="G13" s="147"/>
      <c r="H13" s="148"/>
      <c r="I13" s="147"/>
      <c r="J13" s="148"/>
      <c r="K13" s="147"/>
      <c r="L13" s="148"/>
      <c r="M13" s="147"/>
      <c r="N13" s="148"/>
      <c r="O13" s="147"/>
      <c r="P13" s="148"/>
      <c r="Q13" s="147"/>
      <c r="R13" s="148"/>
      <c r="S13" s="147"/>
      <c r="T13" s="148"/>
      <c r="U13" s="147"/>
      <c r="V13" s="148"/>
      <c r="W13" s="147"/>
      <c r="X13" s="148"/>
      <c r="Y13" s="147"/>
      <c r="Z13" s="148"/>
      <c r="AA13" s="147"/>
      <c r="AB13" s="148"/>
      <c r="AC13" s="147"/>
      <c r="AD13" s="132"/>
      <c r="AH13" s="144">
        <v>3</v>
      </c>
      <c r="AI13" s="144">
        <v>3</v>
      </c>
      <c r="AJ13" s="144">
        <v>3</v>
      </c>
      <c r="AL13" s="161">
        <f t="shared" si="0"/>
        <v>0</v>
      </c>
      <c r="AM13" s="161">
        <f t="shared" si="1"/>
        <v>0</v>
      </c>
      <c r="AO13" s="161">
        <f t="shared" si="2"/>
        <v>0</v>
      </c>
      <c r="AP13" s="161">
        <f t="shared" si="3"/>
        <v>0</v>
      </c>
      <c r="AR13" s="161">
        <f t="shared" si="4"/>
        <v>0</v>
      </c>
      <c r="AS13" s="161">
        <f t="shared" si="5"/>
        <v>0</v>
      </c>
      <c r="AU13" s="161">
        <f t="shared" si="6"/>
        <v>0</v>
      </c>
      <c r="AV13" s="161">
        <f t="shared" si="7"/>
        <v>0</v>
      </c>
      <c r="AX13" s="161">
        <f t="shared" si="8"/>
        <v>0</v>
      </c>
      <c r="AY13" s="161">
        <f t="shared" si="9"/>
        <v>0</v>
      </c>
      <c r="BA13" s="161">
        <f t="shared" si="10"/>
        <v>0</v>
      </c>
      <c r="BB13" s="161">
        <f t="shared" si="11"/>
        <v>0</v>
      </c>
      <c r="BD13" s="161">
        <f t="shared" si="12"/>
        <v>0</v>
      </c>
      <c r="BE13" s="161">
        <f t="shared" si="13"/>
        <v>0</v>
      </c>
      <c r="BG13" s="161">
        <f t="shared" si="14"/>
        <v>0</v>
      </c>
      <c r="BH13" s="161">
        <f t="shared" si="15"/>
        <v>0</v>
      </c>
      <c r="BJ13" s="161">
        <f t="shared" si="16"/>
        <v>0</v>
      </c>
      <c r="BK13" s="161">
        <f t="shared" si="17"/>
        <v>0</v>
      </c>
      <c r="BM13" s="161">
        <f t="shared" si="18"/>
        <v>0</v>
      </c>
      <c r="BN13" s="161">
        <f t="shared" si="19"/>
        <v>0</v>
      </c>
      <c r="BP13" s="161">
        <f t="shared" si="20"/>
        <v>0</v>
      </c>
      <c r="BQ13" s="161">
        <f t="shared" si="21"/>
        <v>0</v>
      </c>
      <c r="BS13" s="161">
        <f t="shared" si="22"/>
        <v>0</v>
      </c>
      <c r="BT13" s="161">
        <f t="shared" si="23"/>
        <v>0</v>
      </c>
      <c r="BU13" s="144">
        <f t="shared" si="24"/>
        <v>0</v>
      </c>
    </row>
    <row r="14" spans="1:75" ht="14.45" customHeight="1" x14ac:dyDescent="0.2">
      <c r="A14" s="132"/>
      <c r="B14" s="145">
        <v>4</v>
      </c>
      <c r="C14" s="140">
        <v>4</v>
      </c>
      <c r="D14" s="149">
        <f t="shared" si="25"/>
        <v>4</v>
      </c>
      <c r="E14" s="246" t="s">
        <v>153</v>
      </c>
      <c r="F14" s="146">
        <v>1</v>
      </c>
      <c r="G14" s="147">
        <v>16</v>
      </c>
      <c r="H14" s="148"/>
      <c r="I14" s="147"/>
      <c r="J14" s="148"/>
      <c r="K14" s="147"/>
      <c r="L14" s="148"/>
      <c r="M14" s="147"/>
      <c r="N14" s="148"/>
      <c r="O14" s="147"/>
      <c r="P14" s="148"/>
      <c r="Q14" s="147"/>
      <c r="R14" s="148"/>
      <c r="S14" s="147"/>
      <c r="T14" s="148"/>
      <c r="U14" s="147"/>
      <c r="V14" s="148"/>
      <c r="W14" s="147"/>
      <c r="X14" s="148"/>
      <c r="Y14" s="147"/>
      <c r="Z14" s="148"/>
      <c r="AA14" s="147"/>
      <c r="AB14" s="148"/>
      <c r="AC14" s="147"/>
      <c r="AD14" s="132"/>
      <c r="AH14" s="144">
        <v>4</v>
      </c>
      <c r="AI14" s="144">
        <v>4</v>
      </c>
      <c r="AJ14" s="144">
        <v>4</v>
      </c>
      <c r="AL14" s="161">
        <f t="shared" si="0"/>
        <v>1</v>
      </c>
      <c r="AM14" s="161">
        <f t="shared" si="1"/>
        <v>16</v>
      </c>
      <c r="AO14" s="161">
        <f t="shared" si="2"/>
        <v>0</v>
      </c>
      <c r="AP14" s="161">
        <f t="shared" si="3"/>
        <v>0</v>
      </c>
      <c r="AR14" s="161">
        <f t="shared" si="4"/>
        <v>0</v>
      </c>
      <c r="AS14" s="161">
        <f t="shared" si="5"/>
        <v>0</v>
      </c>
      <c r="AU14" s="161">
        <f t="shared" si="6"/>
        <v>0</v>
      </c>
      <c r="AV14" s="161">
        <f t="shared" si="7"/>
        <v>0</v>
      </c>
      <c r="AX14" s="161">
        <f t="shared" si="8"/>
        <v>0</v>
      </c>
      <c r="AY14" s="161">
        <f t="shared" si="9"/>
        <v>0</v>
      </c>
      <c r="BA14" s="161">
        <f t="shared" si="10"/>
        <v>0</v>
      </c>
      <c r="BB14" s="161">
        <f t="shared" si="11"/>
        <v>0</v>
      </c>
      <c r="BD14" s="161">
        <f t="shared" si="12"/>
        <v>0</v>
      </c>
      <c r="BE14" s="161">
        <f t="shared" si="13"/>
        <v>0</v>
      </c>
      <c r="BG14" s="161">
        <f t="shared" si="14"/>
        <v>0</v>
      </c>
      <c r="BH14" s="161">
        <f t="shared" si="15"/>
        <v>0</v>
      </c>
      <c r="BJ14" s="161">
        <f t="shared" si="16"/>
        <v>0</v>
      </c>
      <c r="BK14" s="161">
        <f t="shared" si="17"/>
        <v>0</v>
      </c>
      <c r="BM14" s="161">
        <f t="shared" si="18"/>
        <v>0</v>
      </c>
      <c r="BN14" s="161">
        <f t="shared" si="19"/>
        <v>0</v>
      </c>
      <c r="BP14" s="161">
        <f t="shared" si="20"/>
        <v>0</v>
      </c>
      <c r="BQ14" s="161">
        <f t="shared" si="21"/>
        <v>0</v>
      </c>
      <c r="BS14" s="161">
        <f t="shared" si="22"/>
        <v>0</v>
      </c>
      <c r="BT14" s="161">
        <f t="shared" si="23"/>
        <v>0</v>
      </c>
      <c r="BU14" s="144">
        <f t="shared" si="24"/>
        <v>0</v>
      </c>
    </row>
    <row r="15" spans="1:75" ht="14.45" customHeight="1" x14ac:dyDescent="0.2">
      <c r="A15" s="132"/>
      <c r="B15" s="145">
        <v>5</v>
      </c>
      <c r="C15" s="140">
        <v>5</v>
      </c>
      <c r="D15" s="149">
        <f t="shared" si="25"/>
        <v>5</v>
      </c>
      <c r="E15" s="245" t="s">
        <v>154</v>
      </c>
      <c r="F15" s="146"/>
      <c r="G15" s="147"/>
      <c r="H15" s="148"/>
      <c r="I15" s="147"/>
      <c r="J15" s="148">
        <v>1</v>
      </c>
      <c r="K15" s="147">
        <v>1</v>
      </c>
      <c r="L15" s="148"/>
      <c r="M15" s="147"/>
      <c r="N15" s="148"/>
      <c r="O15" s="147"/>
      <c r="P15" s="148"/>
      <c r="Q15" s="147"/>
      <c r="R15" s="148"/>
      <c r="S15" s="147"/>
      <c r="T15" s="148"/>
      <c r="U15" s="147"/>
      <c r="V15" s="148"/>
      <c r="W15" s="147"/>
      <c r="X15" s="148"/>
      <c r="Y15" s="147"/>
      <c r="Z15" s="148"/>
      <c r="AA15" s="147"/>
      <c r="AB15" s="148"/>
      <c r="AC15" s="147"/>
      <c r="AD15" s="132"/>
      <c r="AH15" s="144">
        <v>5</v>
      </c>
      <c r="AI15" s="144">
        <v>5</v>
      </c>
      <c r="AJ15" s="144">
        <v>5</v>
      </c>
      <c r="AL15" s="161">
        <f t="shared" si="0"/>
        <v>0</v>
      </c>
      <c r="AM15" s="161">
        <f t="shared" si="1"/>
        <v>0</v>
      </c>
      <c r="AO15" s="161">
        <f t="shared" si="2"/>
        <v>0</v>
      </c>
      <c r="AP15" s="161">
        <f t="shared" si="3"/>
        <v>0</v>
      </c>
      <c r="AR15" s="161">
        <f t="shared" si="4"/>
        <v>1</v>
      </c>
      <c r="AS15" s="161">
        <f t="shared" si="5"/>
        <v>1</v>
      </c>
      <c r="AU15" s="161">
        <f t="shared" si="6"/>
        <v>0</v>
      </c>
      <c r="AV15" s="161">
        <f t="shared" si="7"/>
        <v>0</v>
      </c>
      <c r="AX15" s="161">
        <f t="shared" si="8"/>
        <v>0</v>
      </c>
      <c r="AY15" s="161">
        <f t="shared" si="9"/>
        <v>0</v>
      </c>
      <c r="BA15" s="161">
        <f t="shared" si="10"/>
        <v>0</v>
      </c>
      <c r="BB15" s="161">
        <f t="shared" si="11"/>
        <v>0</v>
      </c>
      <c r="BD15" s="161">
        <f t="shared" si="12"/>
        <v>0</v>
      </c>
      <c r="BE15" s="161">
        <f t="shared" si="13"/>
        <v>0</v>
      </c>
      <c r="BG15" s="161">
        <f t="shared" si="14"/>
        <v>0</v>
      </c>
      <c r="BH15" s="161">
        <f t="shared" si="15"/>
        <v>0</v>
      </c>
      <c r="BJ15" s="161">
        <f t="shared" si="16"/>
        <v>0</v>
      </c>
      <c r="BK15" s="161">
        <f t="shared" si="17"/>
        <v>0</v>
      </c>
      <c r="BM15" s="161">
        <f t="shared" si="18"/>
        <v>0</v>
      </c>
      <c r="BN15" s="161">
        <f t="shared" si="19"/>
        <v>0</v>
      </c>
      <c r="BP15" s="161">
        <f t="shared" si="20"/>
        <v>0</v>
      </c>
      <c r="BQ15" s="161">
        <f t="shared" si="21"/>
        <v>0</v>
      </c>
      <c r="BS15" s="161">
        <f t="shared" si="22"/>
        <v>0</v>
      </c>
      <c r="BT15" s="161">
        <f t="shared" si="23"/>
        <v>0</v>
      </c>
      <c r="BU15" s="144">
        <f t="shared" si="24"/>
        <v>0</v>
      </c>
    </row>
    <row r="16" spans="1:75" ht="14.45" customHeight="1" x14ac:dyDescent="0.2">
      <c r="A16" s="132"/>
      <c r="B16" s="145">
        <v>6</v>
      </c>
      <c r="C16" s="140">
        <v>6</v>
      </c>
      <c r="D16" s="149">
        <f t="shared" si="25"/>
        <v>6</v>
      </c>
      <c r="E16" s="245" t="s">
        <v>155</v>
      </c>
      <c r="F16" s="146"/>
      <c r="G16" s="147"/>
      <c r="H16" s="148"/>
      <c r="I16" s="147"/>
      <c r="J16" s="148"/>
      <c r="K16" s="147"/>
      <c r="L16" s="148"/>
      <c r="M16" s="147"/>
      <c r="N16" s="148"/>
      <c r="O16" s="147"/>
      <c r="P16" s="148"/>
      <c r="Q16" s="147"/>
      <c r="R16" s="148"/>
      <c r="S16" s="147"/>
      <c r="T16" s="148"/>
      <c r="U16" s="147"/>
      <c r="V16" s="148"/>
      <c r="W16" s="147"/>
      <c r="X16" s="148"/>
      <c r="Y16" s="147"/>
      <c r="Z16" s="148"/>
      <c r="AA16" s="147"/>
      <c r="AB16" s="148"/>
      <c r="AC16" s="147"/>
      <c r="AD16" s="132"/>
      <c r="AH16" s="144">
        <v>6</v>
      </c>
      <c r="AI16" s="144">
        <v>6</v>
      </c>
      <c r="AJ16" s="144">
        <v>6</v>
      </c>
      <c r="AL16" s="161">
        <f t="shared" si="0"/>
        <v>0</v>
      </c>
      <c r="AM16" s="161">
        <f t="shared" si="1"/>
        <v>0</v>
      </c>
      <c r="AO16" s="161">
        <f t="shared" si="2"/>
        <v>0</v>
      </c>
      <c r="AP16" s="161">
        <f t="shared" si="3"/>
        <v>0</v>
      </c>
      <c r="AR16" s="161">
        <f t="shared" si="4"/>
        <v>0</v>
      </c>
      <c r="AS16" s="161">
        <f t="shared" si="5"/>
        <v>0</v>
      </c>
      <c r="AU16" s="161">
        <f t="shared" si="6"/>
        <v>0</v>
      </c>
      <c r="AV16" s="161">
        <f t="shared" si="7"/>
        <v>0</v>
      </c>
      <c r="AX16" s="161">
        <f t="shared" si="8"/>
        <v>0</v>
      </c>
      <c r="AY16" s="161">
        <f t="shared" si="9"/>
        <v>0</v>
      </c>
      <c r="BA16" s="161">
        <f t="shared" si="10"/>
        <v>0</v>
      </c>
      <c r="BB16" s="161">
        <f t="shared" si="11"/>
        <v>0</v>
      </c>
      <c r="BD16" s="161">
        <f t="shared" si="12"/>
        <v>0</v>
      </c>
      <c r="BE16" s="161">
        <f t="shared" si="13"/>
        <v>0</v>
      </c>
      <c r="BG16" s="161">
        <f t="shared" si="14"/>
        <v>0</v>
      </c>
      <c r="BH16" s="161">
        <f t="shared" si="15"/>
        <v>0</v>
      </c>
      <c r="BJ16" s="161">
        <f t="shared" si="16"/>
        <v>0</v>
      </c>
      <c r="BK16" s="161">
        <f t="shared" si="17"/>
        <v>0</v>
      </c>
      <c r="BM16" s="161">
        <f t="shared" si="18"/>
        <v>0</v>
      </c>
      <c r="BN16" s="161">
        <f t="shared" si="19"/>
        <v>0</v>
      </c>
      <c r="BP16" s="161">
        <f t="shared" si="20"/>
        <v>0</v>
      </c>
      <c r="BQ16" s="161">
        <f t="shared" si="21"/>
        <v>0</v>
      </c>
      <c r="BS16" s="161">
        <f t="shared" si="22"/>
        <v>0</v>
      </c>
      <c r="BT16" s="161">
        <f t="shared" si="23"/>
        <v>0</v>
      </c>
      <c r="BU16" s="144">
        <f t="shared" si="24"/>
        <v>0</v>
      </c>
    </row>
    <row r="17" spans="1:73" ht="14.45" customHeight="1" x14ac:dyDescent="0.2">
      <c r="A17" s="132"/>
      <c r="B17" s="145">
        <v>7</v>
      </c>
      <c r="C17" s="140">
        <v>7</v>
      </c>
      <c r="D17" s="149">
        <f t="shared" si="25"/>
        <v>7</v>
      </c>
      <c r="E17" s="248" t="s">
        <v>157</v>
      </c>
      <c r="F17" s="146"/>
      <c r="G17" s="147"/>
      <c r="H17" s="148"/>
      <c r="I17" s="147"/>
      <c r="J17" s="148"/>
      <c r="K17" s="147"/>
      <c r="L17" s="148"/>
      <c r="M17" s="147"/>
      <c r="N17" s="148"/>
      <c r="O17" s="147"/>
      <c r="P17" s="148"/>
      <c r="Q17" s="147"/>
      <c r="R17" s="148"/>
      <c r="S17" s="147"/>
      <c r="T17" s="148"/>
      <c r="U17" s="147"/>
      <c r="V17" s="148"/>
      <c r="W17" s="147"/>
      <c r="X17" s="148"/>
      <c r="Y17" s="147"/>
      <c r="Z17" s="148"/>
      <c r="AA17" s="147"/>
      <c r="AB17" s="148"/>
      <c r="AC17" s="147"/>
      <c r="AD17" s="132"/>
      <c r="AH17" s="144">
        <v>7</v>
      </c>
      <c r="AI17" s="144">
        <v>7</v>
      </c>
      <c r="AJ17" s="144">
        <v>7</v>
      </c>
      <c r="AL17" s="161">
        <f t="shared" si="0"/>
        <v>0</v>
      </c>
      <c r="AM17" s="161">
        <f t="shared" si="1"/>
        <v>0</v>
      </c>
      <c r="AO17" s="161">
        <f t="shared" si="2"/>
        <v>0</v>
      </c>
      <c r="AP17" s="161">
        <f t="shared" si="3"/>
        <v>0</v>
      </c>
      <c r="AR17" s="161">
        <f t="shared" si="4"/>
        <v>0</v>
      </c>
      <c r="AS17" s="161">
        <f t="shared" si="5"/>
        <v>0</v>
      </c>
      <c r="AU17" s="161">
        <f t="shared" si="6"/>
        <v>0</v>
      </c>
      <c r="AV17" s="161">
        <f t="shared" si="7"/>
        <v>0</v>
      </c>
      <c r="AX17" s="161">
        <f t="shared" si="8"/>
        <v>0</v>
      </c>
      <c r="AY17" s="161">
        <f t="shared" si="9"/>
        <v>0</v>
      </c>
      <c r="BA17" s="161">
        <f t="shared" si="10"/>
        <v>0</v>
      </c>
      <c r="BB17" s="161">
        <f t="shared" si="11"/>
        <v>0</v>
      </c>
      <c r="BD17" s="161">
        <f t="shared" si="12"/>
        <v>0</v>
      </c>
      <c r="BE17" s="161">
        <f t="shared" si="13"/>
        <v>0</v>
      </c>
      <c r="BG17" s="161">
        <f t="shared" si="14"/>
        <v>0</v>
      </c>
      <c r="BH17" s="161">
        <f t="shared" si="15"/>
        <v>0</v>
      </c>
      <c r="BJ17" s="161">
        <f t="shared" si="16"/>
        <v>0</v>
      </c>
      <c r="BK17" s="161">
        <f t="shared" si="17"/>
        <v>0</v>
      </c>
      <c r="BM17" s="161">
        <f t="shared" si="18"/>
        <v>0</v>
      </c>
      <c r="BN17" s="161">
        <f t="shared" si="19"/>
        <v>0</v>
      </c>
      <c r="BP17" s="161">
        <f t="shared" si="20"/>
        <v>0</v>
      </c>
      <c r="BQ17" s="161">
        <f t="shared" si="21"/>
        <v>0</v>
      </c>
      <c r="BS17" s="161">
        <f t="shared" si="22"/>
        <v>0</v>
      </c>
      <c r="BT17" s="161">
        <f t="shared" si="23"/>
        <v>0</v>
      </c>
      <c r="BU17" s="144">
        <f t="shared" si="24"/>
        <v>0</v>
      </c>
    </row>
    <row r="18" spans="1:73" ht="14.45" customHeight="1" x14ac:dyDescent="0.2">
      <c r="A18" s="132"/>
      <c r="B18" s="145">
        <v>8</v>
      </c>
      <c r="C18" s="140">
        <v>8</v>
      </c>
      <c r="D18" s="151">
        <f t="shared" si="25"/>
        <v>8</v>
      </c>
      <c r="E18" s="248" t="s">
        <v>156</v>
      </c>
      <c r="F18" s="146"/>
      <c r="G18" s="147"/>
      <c r="H18" s="148"/>
      <c r="I18" s="147"/>
      <c r="J18" s="148"/>
      <c r="K18" s="147"/>
      <c r="L18" s="148"/>
      <c r="M18" s="147"/>
      <c r="N18" s="148"/>
      <c r="O18" s="152"/>
      <c r="P18" s="148">
        <v>25</v>
      </c>
      <c r="Q18" s="147">
        <v>25</v>
      </c>
      <c r="R18" s="148"/>
      <c r="S18" s="147"/>
      <c r="T18" s="148"/>
      <c r="U18" s="147"/>
      <c r="V18" s="148"/>
      <c r="W18" s="147"/>
      <c r="X18" s="148"/>
      <c r="Y18" s="147"/>
      <c r="Z18" s="148"/>
      <c r="AA18" s="147"/>
      <c r="AB18" s="148"/>
      <c r="AC18" s="147"/>
      <c r="AD18" s="132"/>
      <c r="AH18" s="144"/>
      <c r="AI18" s="144"/>
      <c r="AJ18" s="144"/>
      <c r="AL18" s="161">
        <f t="shared" si="0"/>
        <v>0</v>
      </c>
      <c r="AM18" s="161">
        <f t="shared" si="1"/>
        <v>0</v>
      </c>
      <c r="AO18" s="161">
        <f t="shared" si="2"/>
        <v>0</v>
      </c>
      <c r="AP18" s="161">
        <f t="shared" si="3"/>
        <v>0</v>
      </c>
      <c r="AR18" s="161">
        <f t="shared" si="4"/>
        <v>0</v>
      </c>
      <c r="AS18" s="161">
        <f t="shared" si="5"/>
        <v>0</v>
      </c>
      <c r="AU18" s="161">
        <f t="shared" si="6"/>
        <v>0</v>
      </c>
      <c r="AV18" s="161">
        <f t="shared" si="7"/>
        <v>0</v>
      </c>
      <c r="AX18" s="161">
        <f t="shared" si="8"/>
        <v>0</v>
      </c>
      <c r="AY18" s="161">
        <f t="shared" si="9"/>
        <v>0</v>
      </c>
      <c r="BA18" s="161">
        <f t="shared" si="10"/>
        <v>25</v>
      </c>
      <c r="BB18" s="161">
        <f t="shared" si="11"/>
        <v>25</v>
      </c>
      <c r="BD18" s="161">
        <f t="shared" si="12"/>
        <v>0</v>
      </c>
      <c r="BE18" s="161">
        <f t="shared" si="13"/>
        <v>0</v>
      </c>
      <c r="BG18" s="161">
        <f t="shared" si="14"/>
        <v>0</v>
      </c>
      <c r="BH18" s="161">
        <f t="shared" si="15"/>
        <v>0</v>
      </c>
      <c r="BJ18" s="161">
        <f t="shared" si="16"/>
        <v>0</v>
      </c>
      <c r="BK18" s="161">
        <f t="shared" si="17"/>
        <v>0</v>
      </c>
      <c r="BM18" s="161">
        <f t="shared" si="18"/>
        <v>0</v>
      </c>
      <c r="BN18" s="161">
        <f t="shared" si="19"/>
        <v>0</v>
      </c>
      <c r="BP18" s="161">
        <f t="shared" si="20"/>
        <v>0</v>
      </c>
      <c r="BQ18" s="161">
        <f t="shared" si="21"/>
        <v>0</v>
      </c>
      <c r="BS18" s="161">
        <f t="shared" si="22"/>
        <v>0</v>
      </c>
      <c r="BT18" s="161">
        <f t="shared" si="23"/>
        <v>0</v>
      </c>
      <c r="BU18" s="144">
        <f t="shared" si="24"/>
        <v>0</v>
      </c>
    </row>
    <row r="19" spans="1:73" ht="14.45" customHeight="1" x14ac:dyDescent="0.2">
      <c r="A19" s="132"/>
      <c r="B19" s="145">
        <v>9</v>
      </c>
      <c r="C19" s="140">
        <v>9</v>
      </c>
      <c r="D19" s="149">
        <f t="shared" si="25"/>
        <v>9</v>
      </c>
      <c r="E19" s="248" t="s">
        <v>161</v>
      </c>
      <c r="F19" s="146"/>
      <c r="G19" s="147"/>
      <c r="H19" s="148"/>
      <c r="I19" s="147"/>
      <c r="J19" s="148"/>
      <c r="K19" s="147"/>
      <c r="L19" s="148"/>
      <c r="M19" s="147"/>
      <c r="N19" s="148"/>
      <c r="O19" s="147"/>
      <c r="P19" s="148"/>
      <c r="Q19" s="147"/>
      <c r="R19" s="148">
        <v>1</v>
      </c>
      <c r="S19" s="147">
        <v>1</v>
      </c>
      <c r="T19" s="148"/>
      <c r="U19" s="147"/>
      <c r="V19" s="148"/>
      <c r="W19" s="147"/>
      <c r="X19" s="148"/>
      <c r="Y19" s="147"/>
      <c r="Z19" s="148"/>
      <c r="AA19" s="147"/>
      <c r="AB19" s="148"/>
      <c r="AC19" s="147"/>
      <c r="AD19" s="132"/>
      <c r="AH19" s="144">
        <v>8</v>
      </c>
      <c r="AI19" s="144">
        <v>8</v>
      </c>
      <c r="AJ19" s="144">
        <v>8</v>
      </c>
      <c r="AL19" s="161">
        <f t="shared" si="0"/>
        <v>0</v>
      </c>
      <c r="AM19" s="161">
        <f t="shared" si="1"/>
        <v>0</v>
      </c>
      <c r="AO19" s="161">
        <f t="shared" si="2"/>
        <v>0</v>
      </c>
      <c r="AP19" s="161">
        <f t="shared" si="3"/>
        <v>0</v>
      </c>
      <c r="AR19" s="161">
        <f t="shared" si="4"/>
        <v>0</v>
      </c>
      <c r="AS19" s="161">
        <f t="shared" si="5"/>
        <v>0</v>
      </c>
      <c r="AU19" s="161">
        <f t="shared" si="6"/>
        <v>0</v>
      </c>
      <c r="AV19" s="161">
        <f t="shared" si="7"/>
        <v>0</v>
      </c>
      <c r="AX19" s="161">
        <f t="shared" si="8"/>
        <v>0</v>
      </c>
      <c r="AY19" s="161">
        <f t="shared" si="9"/>
        <v>0</v>
      </c>
      <c r="BA19" s="161">
        <f t="shared" si="10"/>
        <v>0</v>
      </c>
      <c r="BB19" s="161">
        <f t="shared" si="11"/>
        <v>0</v>
      </c>
      <c r="BD19" s="161">
        <f t="shared" si="12"/>
        <v>1</v>
      </c>
      <c r="BE19" s="161">
        <f t="shared" si="13"/>
        <v>1</v>
      </c>
      <c r="BG19" s="161">
        <f t="shared" si="14"/>
        <v>0</v>
      </c>
      <c r="BH19" s="161">
        <f t="shared" si="15"/>
        <v>0</v>
      </c>
      <c r="BJ19" s="161">
        <f t="shared" si="16"/>
        <v>0</v>
      </c>
      <c r="BK19" s="161">
        <f t="shared" si="17"/>
        <v>0</v>
      </c>
      <c r="BM19" s="161">
        <f t="shared" si="18"/>
        <v>0</v>
      </c>
      <c r="BN19" s="161">
        <f t="shared" si="19"/>
        <v>0</v>
      </c>
      <c r="BP19" s="161">
        <f t="shared" si="20"/>
        <v>0</v>
      </c>
      <c r="BQ19" s="161">
        <f t="shared" si="21"/>
        <v>0</v>
      </c>
      <c r="BS19" s="161">
        <f t="shared" si="22"/>
        <v>0</v>
      </c>
      <c r="BT19" s="161">
        <f t="shared" si="23"/>
        <v>0</v>
      </c>
      <c r="BU19" s="144">
        <f t="shared" si="24"/>
        <v>0</v>
      </c>
    </row>
    <row r="20" spans="1:73" ht="14.45" customHeight="1" x14ac:dyDescent="0.2">
      <c r="A20" s="132"/>
      <c r="B20" s="145">
        <v>10</v>
      </c>
      <c r="C20" s="140">
        <v>10</v>
      </c>
      <c r="D20" s="149">
        <f t="shared" si="25"/>
        <v>10</v>
      </c>
      <c r="E20" s="245" t="s">
        <v>158</v>
      </c>
      <c r="F20" s="146"/>
      <c r="G20" s="147"/>
      <c r="H20" s="148"/>
      <c r="I20" s="147"/>
      <c r="J20" s="148"/>
      <c r="K20" s="147"/>
      <c r="L20" s="148"/>
      <c r="M20" s="147"/>
      <c r="N20" s="148"/>
      <c r="O20" s="147"/>
      <c r="P20" s="148"/>
      <c r="Q20" s="147"/>
      <c r="R20" s="148"/>
      <c r="S20" s="147"/>
      <c r="T20" s="148"/>
      <c r="U20" s="147"/>
      <c r="V20" s="148"/>
      <c r="W20" s="147"/>
      <c r="X20" s="148"/>
      <c r="Y20" s="147"/>
      <c r="Z20" s="148"/>
      <c r="AA20" s="147"/>
      <c r="AB20" s="148"/>
      <c r="AC20" s="147"/>
      <c r="AD20" s="132"/>
      <c r="AH20" s="144">
        <v>9</v>
      </c>
      <c r="AI20" s="144">
        <v>9</v>
      </c>
      <c r="AJ20" s="144">
        <v>9</v>
      </c>
      <c r="AL20" s="161">
        <f t="shared" si="0"/>
        <v>0</v>
      </c>
      <c r="AM20" s="161">
        <f t="shared" si="1"/>
        <v>0</v>
      </c>
      <c r="AO20" s="161">
        <f t="shared" si="2"/>
        <v>0</v>
      </c>
      <c r="AP20" s="161">
        <f t="shared" si="3"/>
        <v>0</v>
      </c>
      <c r="AR20" s="161">
        <f t="shared" si="4"/>
        <v>0</v>
      </c>
      <c r="AS20" s="161">
        <f t="shared" si="5"/>
        <v>0</v>
      </c>
      <c r="AU20" s="161">
        <f t="shared" si="6"/>
        <v>0</v>
      </c>
      <c r="AV20" s="161">
        <f t="shared" si="7"/>
        <v>0</v>
      </c>
      <c r="AX20" s="161">
        <f t="shared" si="8"/>
        <v>0</v>
      </c>
      <c r="AY20" s="161">
        <f t="shared" si="9"/>
        <v>0</v>
      </c>
      <c r="BA20" s="161">
        <f t="shared" si="10"/>
        <v>0</v>
      </c>
      <c r="BB20" s="161">
        <f t="shared" si="11"/>
        <v>0</v>
      </c>
      <c r="BD20" s="161">
        <f t="shared" si="12"/>
        <v>0</v>
      </c>
      <c r="BE20" s="161">
        <f t="shared" si="13"/>
        <v>0</v>
      </c>
      <c r="BG20" s="161">
        <f t="shared" si="14"/>
        <v>0</v>
      </c>
      <c r="BH20" s="161">
        <f t="shared" si="15"/>
        <v>0</v>
      </c>
      <c r="BJ20" s="161">
        <f t="shared" si="16"/>
        <v>0</v>
      </c>
      <c r="BK20" s="161">
        <f t="shared" si="17"/>
        <v>0</v>
      </c>
      <c r="BM20" s="161">
        <f t="shared" si="18"/>
        <v>0</v>
      </c>
      <c r="BN20" s="161">
        <f t="shared" si="19"/>
        <v>0</v>
      </c>
      <c r="BP20" s="161">
        <f t="shared" si="20"/>
        <v>0</v>
      </c>
      <c r="BQ20" s="161">
        <f t="shared" si="21"/>
        <v>0</v>
      </c>
      <c r="BS20" s="161">
        <f t="shared" si="22"/>
        <v>0</v>
      </c>
      <c r="BT20" s="161">
        <f t="shared" si="23"/>
        <v>0</v>
      </c>
      <c r="BU20" s="144">
        <f t="shared" si="24"/>
        <v>0</v>
      </c>
    </row>
    <row r="21" spans="1:73" ht="14.45" customHeight="1" x14ac:dyDescent="0.2">
      <c r="A21" s="132"/>
      <c r="B21" s="145">
        <v>11</v>
      </c>
      <c r="C21" s="140">
        <v>11</v>
      </c>
      <c r="D21" s="149">
        <f t="shared" si="25"/>
        <v>11</v>
      </c>
      <c r="E21" s="245" t="s">
        <v>145</v>
      </c>
      <c r="F21" s="146"/>
      <c r="G21" s="147"/>
      <c r="H21" s="148"/>
      <c r="I21" s="147"/>
      <c r="J21" s="148"/>
      <c r="K21" s="147"/>
      <c r="L21" s="148"/>
      <c r="M21" s="147"/>
      <c r="N21" s="148"/>
      <c r="O21" s="147"/>
      <c r="P21" s="148"/>
      <c r="Q21" s="147"/>
      <c r="R21" s="148"/>
      <c r="S21" s="147"/>
      <c r="T21" s="148"/>
      <c r="U21" s="147"/>
      <c r="V21" s="148"/>
      <c r="W21" s="147"/>
      <c r="X21" s="148"/>
      <c r="Y21" s="147"/>
      <c r="Z21" s="148"/>
      <c r="AA21" s="147"/>
      <c r="AB21" s="148"/>
      <c r="AC21" s="147"/>
      <c r="AD21" s="132"/>
      <c r="AH21" s="144">
        <v>10</v>
      </c>
      <c r="AI21" s="144">
        <v>10</v>
      </c>
      <c r="AJ21" s="144">
        <v>10</v>
      </c>
      <c r="AL21" s="161">
        <f t="shared" si="0"/>
        <v>0</v>
      </c>
      <c r="AM21" s="161">
        <f t="shared" si="1"/>
        <v>0</v>
      </c>
      <c r="AO21" s="161">
        <f t="shared" si="2"/>
        <v>0</v>
      </c>
      <c r="AP21" s="161">
        <f t="shared" si="3"/>
        <v>0</v>
      </c>
      <c r="AR21" s="161">
        <f t="shared" si="4"/>
        <v>0</v>
      </c>
      <c r="AS21" s="161">
        <f t="shared" si="5"/>
        <v>0</v>
      </c>
      <c r="AU21" s="161">
        <f t="shared" si="6"/>
        <v>0</v>
      </c>
      <c r="AV21" s="161">
        <f t="shared" si="7"/>
        <v>0</v>
      </c>
      <c r="AX21" s="161">
        <f t="shared" si="8"/>
        <v>0</v>
      </c>
      <c r="AY21" s="161">
        <f t="shared" si="9"/>
        <v>0</v>
      </c>
      <c r="BA21" s="161">
        <f t="shared" si="10"/>
        <v>0</v>
      </c>
      <c r="BB21" s="161">
        <f t="shared" si="11"/>
        <v>0</v>
      </c>
      <c r="BD21" s="161">
        <f t="shared" si="12"/>
        <v>0</v>
      </c>
      <c r="BE21" s="161">
        <f t="shared" si="13"/>
        <v>0</v>
      </c>
      <c r="BG21" s="161">
        <f t="shared" si="14"/>
        <v>0</v>
      </c>
      <c r="BH21" s="161">
        <f t="shared" si="15"/>
        <v>0</v>
      </c>
      <c r="BJ21" s="161">
        <f t="shared" si="16"/>
        <v>0</v>
      </c>
      <c r="BK21" s="161">
        <f t="shared" si="17"/>
        <v>0</v>
      </c>
      <c r="BM21" s="161">
        <f t="shared" si="18"/>
        <v>0</v>
      </c>
      <c r="BN21" s="161">
        <f t="shared" si="19"/>
        <v>0</v>
      </c>
      <c r="BP21" s="161">
        <f t="shared" si="20"/>
        <v>0</v>
      </c>
      <c r="BQ21" s="161">
        <f t="shared" si="21"/>
        <v>0</v>
      </c>
      <c r="BS21" s="161">
        <f t="shared" si="22"/>
        <v>0</v>
      </c>
      <c r="BT21" s="161">
        <f t="shared" si="23"/>
        <v>0</v>
      </c>
      <c r="BU21" s="144">
        <f t="shared" si="24"/>
        <v>0</v>
      </c>
    </row>
    <row r="22" spans="1:73" ht="14.45" customHeight="1" x14ac:dyDescent="0.2">
      <c r="A22" s="132"/>
      <c r="B22" s="145">
        <v>12</v>
      </c>
      <c r="C22" s="140">
        <v>12</v>
      </c>
      <c r="D22" s="149">
        <f t="shared" si="25"/>
        <v>12</v>
      </c>
      <c r="E22" s="248" t="s">
        <v>164</v>
      </c>
      <c r="F22" s="146"/>
      <c r="G22" s="147"/>
      <c r="H22" s="148"/>
      <c r="I22" s="147"/>
      <c r="J22" s="148"/>
      <c r="K22" s="147"/>
      <c r="L22" s="148"/>
      <c r="M22" s="147"/>
      <c r="N22" s="148"/>
      <c r="O22" s="147"/>
      <c r="P22" s="148"/>
      <c r="Q22" s="147"/>
      <c r="R22" s="148"/>
      <c r="S22" s="147"/>
      <c r="T22" s="148"/>
      <c r="U22" s="147"/>
      <c r="V22" s="148"/>
      <c r="W22" s="147"/>
      <c r="X22" s="148"/>
      <c r="Y22" s="147"/>
      <c r="Z22" s="148"/>
      <c r="AA22" s="147"/>
      <c r="AB22" s="148"/>
      <c r="AC22" s="147"/>
      <c r="AD22" s="132"/>
      <c r="AH22" s="144">
        <v>11</v>
      </c>
      <c r="AI22" s="144">
        <v>11</v>
      </c>
      <c r="AJ22" s="144">
        <v>11</v>
      </c>
      <c r="AL22" s="161">
        <f t="shared" si="0"/>
        <v>0</v>
      </c>
      <c r="AM22" s="161">
        <f t="shared" si="1"/>
        <v>0</v>
      </c>
      <c r="AO22" s="161">
        <f t="shared" si="2"/>
        <v>0</v>
      </c>
      <c r="AP22" s="161">
        <f t="shared" si="3"/>
        <v>0</v>
      </c>
      <c r="AR22" s="161">
        <f t="shared" si="4"/>
        <v>0</v>
      </c>
      <c r="AS22" s="161">
        <f t="shared" si="5"/>
        <v>0</v>
      </c>
      <c r="AU22" s="161">
        <f t="shared" si="6"/>
        <v>0</v>
      </c>
      <c r="AV22" s="161">
        <f t="shared" si="7"/>
        <v>0</v>
      </c>
      <c r="AX22" s="161">
        <f t="shared" si="8"/>
        <v>0</v>
      </c>
      <c r="AY22" s="161">
        <f t="shared" si="9"/>
        <v>0</v>
      </c>
      <c r="BA22" s="161">
        <f t="shared" si="10"/>
        <v>0</v>
      </c>
      <c r="BB22" s="161">
        <f t="shared" si="11"/>
        <v>0</v>
      </c>
      <c r="BD22" s="161">
        <f t="shared" si="12"/>
        <v>0</v>
      </c>
      <c r="BE22" s="161">
        <f t="shared" si="13"/>
        <v>0</v>
      </c>
      <c r="BG22" s="161">
        <f t="shared" si="14"/>
        <v>0</v>
      </c>
      <c r="BH22" s="161">
        <f t="shared" si="15"/>
        <v>0</v>
      </c>
      <c r="BJ22" s="161">
        <f t="shared" si="16"/>
        <v>0</v>
      </c>
      <c r="BK22" s="161">
        <f t="shared" si="17"/>
        <v>0</v>
      </c>
      <c r="BM22" s="161">
        <f t="shared" si="18"/>
        <v>0</v>
      </c>
      <c r="BN22" s="161">
        <f t="shared" si="19"/>
        <v>0</v>
      </c>
      <c r="BP22" s="161">
        <f t="shared" si="20"/>
        <v>0</v>
      </c>
      <c r="BQ22" s="161">
        <f t="shared" si="21"/>
        <v>0</v>
      </c>
      <c r="BS22" s="161">
        <f t="shared" si="22"/>
        <v>0</v>
      </c>
      <c r="BT22" s="161">
        <f t="shared" si="23"/>
        <v>0</v>
      </c>
      <c r="BU22" s="144">
        <f t="shared" si="24"/>
        <v>0</v>
      </c>
    </row>
    <row r="23" spans="1:73" ht="14.45" customHeight="1" x14ac:dyDescent="0.2">
      <c r="A23" s="132"/>
      <c r="B23" s="145">
        <v>13</v>
      </c>
      <c r="C23" s="140">
        <v>13</v>
      </c>
      <c r="D23" s="149">
        <f t="shared" si="25"/>
        <v>13</v>
      </c>
      <c r="E23" s="245" t="s">
        <v>159</v>
      </c>
      <c r="F23" s="146"/>
      <c r="G23" s="147"/>
      <c r="H23" s="148"/>
      <c r="I23" s="147"/>
      <c r="J23" s="148"/>
      <c r="K23" s="147"/>
      <c r="L23" s="148"/>
      <c r="M23" s="147"/>
      <c r="N23" s="148"/>
      <c r="O23" s="147"/>
      <c r="P23" s="148"/>
      <c r="Q23" s="147"/>
      <c r="R23" s="148"/>
      <c r="S23" s="147"/>
      <c r="T23" s="148"/>
      <c r="U23" s="147"/>
      <c r="V23" s="148"/>
      <c r="W23" s="147"/>
      <c r="X23" s="148"/>
      <c r="Y23" s="147"/>
      <c r="Z23" s="148"/>
      <c r="AA23" s="147"/>
      <c r="AB23" s="148"/>
      <c r="AC23" s="147"/>
      <c r="AD23" s="132"/>
      <c r="AH23" s="144">
        <v>12</v>
      </c>
      <c r="AI23" s="144">
        <v>12</v>
      </c>
      <c r="AJ23" s="144">
        <v>12</v>
      </c>
      <c r="AL23" s="161" t="e">
        <f>#REF!</f>
        <v>#REF!</v>
      </c>
      <c r="AM23" s="161" t="e">
        <f>#REF!</f>
        <v>#REF!</v>
      </c>
      <c r="AO23" s="161" t="e">
        <f>#REF!</f>
        <v>#REF!</v>
      </c>
      <c r="AP23" s="161" t="e">
        <f>#REF!</f>
        <v>#REF!</v>
      </c>
      <c r="AR23" s="161" t="e">
        <f>#REF!</f>
        <v>#REF!</v>
      </c>
      <c r="AS23" s="161" t="e">
        <f>#REF!</f>
        <v>#REF!</v>
      </c>
      <c r="AU23" s="161" t="e">
        <f>#REF!</f>
        <v>#REF!</v>
      </c>
      <c r="AV23" s="161" t="e">
        <f>#REF!</f>
        <v>#REF!</v>
      </c>
      <c r="AX23" s="161" t="e">
        <f>#REF!</f>
        <v>#REF!</v>
      </c>
      <c r="AY23" s="161" t="e">
        <f>#REF!</f>
        <v>#REF!</v>
      </c>
      <c r="BA23" s="161" t="e">
        <f>#REF!</f>
        <v>#REF!</v>
      </c>
      <c r="BB23" s="161" t="e">
        <f>#REF!</f>
        <v>#REF!</v>
      </c>
      <c r="BD23" s="161" t="e">
        <f>#REF!</f>
        <v>#REF!</v>
      </c>
      <c r="BE23" s="161" t="e">
        <f>#REF!</f>
        <v>#REF!</v>
      </c>
      <c r="BG23" s="161" t="e">
        <f>#REF!</f>
        <v>#REF!</v>
      </c>
      <c r="BH23" s="161" t="e">
        <f>#REF!</f>
        <v>#REF!</v>
      </c>
      <c r="BJ23" s="161" t="e">
        <f>#REF!</f>
        <v>#REF!</v>
      </c>
      <c r="BK23" s="161" t="e">
        <f>#REF!</f>
        <v>#REF!</v>
      </c>
      <c r="BM23" s="161" t="e">
        <f>#REF!</f>
        <v>#REF!</v>
      </c>
      <c r="BN23" s="161" t="e">
        <f>#REF!</f>
        <v>#REF!</v>
      </c>
      <c r="BP23" s="161" t="e">
        <f>#REF!</f>
        <v>#REF!</v>
      </c>
      <c r="BQ23" s="161" t="e">
        <f>#REF!</f>
        <v>#REF!</v>
      </c>
      <c r="BS23" s="161" t="e">
        <f>#REF!</f>
        <v>#REF!</v>
      </c>
      <c r="BT23" s="161" t="e">
        <f>#REF!</f>
        <v>#REF!</v>
      </c>
      <c r="BU23" s="144" t="e">
        <f t="shared" si="24"/>
        <v>#REF!</v>
      </c>
    </row>
    <row r="24" spans="1:73" ht="14.45" customHeight="1" x14ac:dyDescent="0.2">
      <c r="A24" s="132"/>
      <c r="B24" s="145">
        <v>14</v>
      </c>
      <c r="C24" s="140">
        <v>14</v>
      </c>
      <c r="D24" s="149">
        <f t="shared" si="25"/>
        <v>14</v>
      </c>
      <c r="E24" s="245" t="s">
        <v>160</v>
      </c>
      <c r="F24" s="146"/>
      <c r="G24" s="147"/>
      <c r="H24" s="148"/>
      <c r="I24" s="147"/>
      <c r="J24" s="148"/>
      <c r="K24" s="147"/>
      <c r="L24" s="148"/>
      <c r="M24" s="147"/>
      <c r="N24" s="148"/>
      <c r="O24" s="147"/>
      <c r="P24" s="148"/>
      <c r="Q24" s="147"/>
      <c r="R24" s="148"/>
      <c r="S24" s="147"/>
      <c r="T24" s="148"/>
      <c r="U24" s="147"/>
      <c r="V24" s="148"/>
      <c r="W24" s="147"/>
      <c r="X24" s="148"/>
      <c r="Y24" s="147"/>
      <c r="Z24" s="148"/>
      <c r="AA24" s="147"/>
      <c r="AB24" s="148"/>
      <c r="AC24" s="147"/>
      <c r="AD24" s="132"/>
      <c r="AH24" s="144">
        <v>13</v>
      </c>
      <c r="AI24" s="144">
        <v>13</v>
      </c>
      <c r="AJ24" s="144">
        <v>13</v>
      </c>
      <c r="AL24" s="161">
        <f t="shared" ref="AL24:AM31" si="26">F23</f>
        <v>0</v>
      </c>
      <c r="AM24" s="161">
        <f t="shared" si="26"/>
        <v>0</v>
      </c>
      <c r="AO24" s="161">
        <f t="shared" ref="AO24:AP31" si="27">H23</f>
        <v>0</v>
      </c>
      <c r="AP24" s="161">
        <f t="shared" si="27"/>
        <v>0</v>
      </c>
      <c r="AR24" s="161">
        <f t="shared" ref="AR24:AS31" si="28">J23</f>
        <v>0</v>
      </c>
      <c r="AS24" s="161">
        <f t="shared" si="28"/>
        <v>0</v>
      </c>
      <c r="AU24" s="161">
        <f t="shared" ref="AU24:AV31" si="29">L23</f>
        <v>0</v>
      </c>
      <c r="AV24" s="161">
        <f t="shared" si="29"/>
        <v>0</v>
      </c>
      <c r="AX24" s="161">
        <f t="shared" ref="AX24:AY31" si="30">N23</f>
        <v>0</v>
      </c>
      <c r="AY24" s="161">
        <f t="shared" si="30"/>
        <v>0</v>
      </c>
      <c r="BA24" s="161">
        <f t="shared" ref="BA24:BB31" si="31">P23</f>
        <v>0</v>
      </c>
      <c r="BB24" s="161">
        <f t="shared" si="31"/>
        <v>0</v>
      </c>
      <c r="BD24" s="161">
        <f t="shared" ref="BD24:BE31" si="32">R23</f>
        <v>0</v>
      </c>
      <c r="BE24" s="161">
        <f t="shared" si="32"/>
        <v>0</v>
      </c>
      <c r="BG24" s="161">
        <f t="shared" ref="BG24:BH31" si="33">T23</f>
        <v>0</v>
      </c>
      <c r="BH24" s="161">
        <f t="shared" si="33"/>
        <v>0</v>
      </c>
      <c r="BJ24" s="161">
        <f t="shared" ref="BJ24:BK31" si="34">V23</f>
        <v>0</v>
      </c>
      <c r="BK24" s="161">
        <f t="shared" si="34"/>
        <v>0</v>
      </c>
      <c r="BM24" s="161">
        <f t="shared" ref="BM24:BN31" si="35">X23</f>
        <v>0</v>
      </c>
      <c r="BN24" s="161">
        <f t="shared" si="35"/>
        <v>0</v>
      </c>
      <c r="BP24" s="161">
        <f t="shared" ref="BP24:BQ31" si="36">Z23</f>
        <v>0</v>
      </c>
      <c r="BQ24" s="161">
        <f t="shared" si="36"/>
        <v>0</v>
      </c>
      <c r="BS24" s="161">
        <f t="shared" ref="BS24:BT31" si="37">AB23</f>
        <v>0</v>
      </c>
      <c r="BT24" s="161">
        <f t="shared" si="37"/>
        <v>0</v>
      </c>
      <c r="BU24" s="144">
        <f t="shared" si="24"/>
        <v>0</v>
      </c>
    </row>
    <row r="25" spans="1:73" ht="14.45" customHeight="1" x14ac:dyDescent="0.2">
      <c r="A25" s="132"/>
      <c r="B25" s="145">
        <v>15</v>
      </c>
      <c r="C25" s="140">
        <v>15</v>
      </c>
      <c r="D25" s="151">
        <f t="shared" si="25"/>
        <v>15</v>
      </c>
      <c r="E25" s="247" t="s">
        <v>162</v>
      </c>
      <c r="F25" s="146"/>
      <c r="G25" s="147"/>
      <c r="H25" s="148"/>
      <c r="I25" s="147"/>
      <c r="J25" s="148"/>
      <c r="K25" s="147"/>
      <c r="L25" s="148"/>
      <c r="M25" s="147"/>
      <c r="N25" s="148"/>
      <c r="O25" s="147"/>
      <c r="P25" s="148"/>
      <c r="Q25" s="147"/>
      <c r="R25" s="148"/>
      <c r="S25" s="147"/>
      <c r="T25" s="148"/>
      <c r="U25" s="147"/>
      <c r="V25" s="148"/>
      <c r="W25" s="147"/>
      <c r="X25" s="148"/>
      <c r="Y25" s="147"/>
      <c r="Z25" s="148"/>
      <c r="AA25" s="147"/>
      <c r="AB25" s="148"/>
      <c r="AC25" s="147"/>
      <c r="AD25" s="132"/>
      <c r="AH25" s="144">
        <v>14</v>
      </c>
      <c r="AI25" s="144">
        <v>14</v>
      </c>
      <c r="AJ25" s="144">
        <v>14</v>
      </c>
      <c r="AL25" s="161">
        <f t="shared" si="26"/>
        <v>0</v>
      </c>
      <c r="AM25" s="161">
        <f t="shared" si="26"/>
        <v>0</v>
      </c>
      <c r="AO25" s="161">
        <f t="shared" si="27"/>
        <v>0</v>
      </c>
      <c r="AP25" s="161">
        <f t="shared" si="27"/>
        <v>0</v>
      </c>
      <c r="AR25" s="161">
        <f t="shared" si="28"/>
        <v>0</v>
      </c>
      <c r="AS25" s="161">
        <f t="shared" si="28"/>
        <v>0</v>
      </c>
      <c r="AU25" s="161">
        <f t="shared" si="29"/>
        <v>0</v>
      </c>
      <c r="AV25" s="161">
        <f t="shared" si="29"/>
        <v>0</v>
      </c>
      <c r="AX25" s="161">
        <f t="shared" si="30"/>
        <v>0</v>
      </c>
      <c r="AY25" s="161">
        <f t="shared" si="30"/>
        <v>0</v>
      </c>
      <c r="BA25" s="161">
        <f t="shared" si="31"/>
        <v>0</v>
      </c>
      <c r="BB25" s="161">
        <f t="shared" si="31"/>
        <v>0</v>
      </c>
      <c r="BD25" s="161">
        <f t="shared" si="32"/>
        <v>0</v>
      </c>
      <c r="BE25" s="161">
        <f t="shared" si="32"/>
        <v>0</v>
      </c>
      <c r="BG25" s="161">
        <f t="shared" si="33"/>
        <v>0</v>
      </c>
      <c r="BH25" s="161">
        <f t="shared" si="33"/>
        <v>0</v>
      </c>
      <c r="BJ25" s="161">
        <f t="shared" si="34"/>
        <v>0</v>
      </c>
      <c r="BK25" s="161">
        <f t="shared" si="34"/>
        <v>0</v>
      </c>
      <c r="BM25" s="161">
        <f t="shared" si="35"/>
        <v>0</v>
      </c>
      <c r="BN25" s="161">
        <f t="shared" si="35"/>
        <v>0</v>
      </c>
      <c r="BP25" s="161">
        <f t="shared" si="36"/>
        <v>0</v>
      </c>
      <c r="BQ25" s="161">
        <f t="shared" si="36"/>
        <v>0</v>
      </c>
      <c r="BS25" s="161">
        <f t="shared" si="37"/>
        <v>0</v>
      </c>
      <c r="BT25" s="161">
        <f t="shared" si="37"/>
        <v>0</v>
      </c>
      <c r="BU25" s="144">
        <f t="shared" si="24"/>
        <v>0</v>
      </c>
    </row>
    <row r="26" spans="1:73" ht="14.45" customHeight="1" x14ac:dyDescent="0.2">
      <c r="A26" s="132"/>
      <c r="B26" s="145">
        <v>16</v>
      </c>
      <c r="C26" s="140">
        <v>16</v>
      </c>
      <c r="D26" s="149">
        <f t="shared" si="25"/>
        <v>16</v>
      </c>
      <c r="E26" s="247" t="s">
        <v>147</v>
      </c>
      <c r="F26" s="146"/>
      <c r="G26" s="147"/>
      <c r="H26" s="148"/>
      <c r="I26" s="147"/>
      <c r="J26" s="148"/>
      <c r="K26" s="147"/>
      <c r="L26" s="148"/>
      <c r="M26" s="147"/>
      <c r="N26" s="148"/>
      <c r="O26" s="147"/>
      <c r="P26" s="148"/>
      <c r="Q26" s="147"/>
      <c r="R26" s="148"/>
      <c r="S26" s="147"/>
      <c r="T26" s="148"/>
      <c r="U26" s="147"/>
      <c r="V26" s="148"/>
      <c r="W26" s="147"/>
      <c r="X26" s="148"/>
      <c r="Y26" s="147"/>
      <c r="Z26" s="148"/>
      <c r="AA26" s="147"/>
      <c r="AB26" s="148"/>
      <c r="AC26" s="147"/>
      <c r="AD26" s="132"/>
      <c r="AH26" s="144">
        <v>15</v>
      </c>
      <c r="AI26" s="144">
        <v>15</v>
      </c>
      <c r="AJ26" s="144">
        <v>15</v>
      </c>
      <c r="AL26" s="161">
        <f t="shared" si="26"/>
        <v>0</v>
      </c>
      <c r="AM26" s="161">
        <f t="shared" si="26"/>
        <v>0</v>
      </c>
      <c r="AO26" s="161">
        <f t="shared" si="27"/>
        <v>0</v>
      </c>
      <c r="AP26" s="161">
        <f t="shared" si="27"/>
        <v>0</v>
      </c>
      <c r="AR26" s="161">
        <f t="shared" si="28"/>
        <v>0</v>
      </c>
      <c r="AS26" s="161">
        <f t="shared" si="28"/>
        <v>0</v>
      </c>
      <c r="AU26" s="161">
        <f t="shared" si="29"/>
        <v>0</v>
      </c>
      <c r="AV26" s="161">
        <f t="shared" si="29"/>
        <v>0</v>
      </c>
      <c r="AX26" s="161">
        <f t="shared" si="30"/>
        <v>0</v>
      </c>
      <c r="AY26" s="161">
        <f t="shared" si="30"/>
        <v>0</v>
      </c>
      <c r="BA26" s="161">
        <f t="shared" si="31"/>
        <v>0</v>
      </c>
      <c r="BB26" s="161">
        <f t="shared" si="31"/>
        <v>0</v>
      </c>
      <c r="BD26" s="161">
        <f t="shared" si="32"/>
        <v>0</v>
      </c>
      <c r="BE26" s="161">
        <f t="shared" si="32"/>
        <v>0</v>
      </c>
      <c r="BG26" s="161">
        <f t="shared" si="33"/>
        <v>0</v>
      </c>
      <c r="BH26" s="161">
        <f t="shared" si="33"/>
        <v>0</v>
      </c>
      <c r="BJ26" s="161">
        <f t="shared" si="34"/>
        <v>0</v>
      </c>
      <c r="BK26" s="161">
        <f t="shared" si="34"/>
        <v>0</v>
      </c>
      <c r="BM26" s="161">
        <f t="shared" si="35"/>
        <v>0</v>
      </c>
      <c r="BN26" s="161">
        <f t="shared" si="35"/>
        <v>0</v>
      </c>
      <c r="BP26" s="161">
        <f t="shared" si="36"/>
        <v>0</v>
      </c>
      <c r="BQ26" s="161">
        <f t="shared" si="36"/>
        <v>0</v>
      </c>
      <c r="BS26" s="161">
        <f t="shared" si="37"/>
        <v>0</v>
      </c>
      <c r="BT26" s="161">
        <f t="shared" si="37"/>
        <v>0</v>
      </c>
      <c r="BU26" s="144">
        <f t="shared" si="24"/>
        <v>0</v>
      </c>
    </row>
    <row r="27" spans="1:73" ht="14.45" customHeight="1" x14ac:dyDescent="0.2">
      <c r="A27" s="132"/>
      <c r="B27" s="145">
        <v>17</v>
      </c>
      <c r="C27" s="140">
        <v>17</v>
      </c>
      <c r="D27" s="149">
        <f t="shared" si="25"/>
        <v>17</v>
      </c>
      <c r="E27" s="247" t="s">
        <v>148</v>
      </c>
      <c r="F27" s="146"/>
      <c r="G27" s="147"/>
      <c r="H27" s="148"/>
      <c r="I27" s="147"/>
      <c r="J27" s="148"/>
      <c r="K27" s="147"/>
      <c r="L27" s="148"/>
      <c r="M27" s="147"/>
      <c r="N27" s="148"/>
      <c r="O27" s="147"/>
      <c r="P27" s="148"/>
      <c r="Q27" s="147"/>
      <c r="R27" s="148"/>
      <c r="S27" s="147"/>
      <c r="T27" s="148"/>
      <c r="U27" s="147"/>
      <c r="V27" s="148"/>
      <c r="W27" s="147"/>
      <c r="X27" s="148"/>
      <c r="Y27" s="147"/>
      <c r="Z27" s="148"/>
      <c r="AA27" s="147"/>
      <c r="AB27" s="148"/>
      <c r="AC27" s="147"/>
      <c r="AD27" s="132"/>
      <c r="AH27" s="144">
        <v>16</v>
      </c>
      <c r="AI27" s="144">
        <v>16</v>
      </c>
      <c r="AJ27" s="144">
        <v>16</v>
      </c>
      <c r="AL27" s="161">
        <f t="shared" si="26"/>
        <v>0</v>
      </c>
      <c r="AM27" s="161">
        <f t="shared" si="26"/>
        <v>0</v>
      </c>
      <c r="AO27" s="161">
        <f t="shared" si="27"/>
        <v>0</v>
      </c>
      <c r="AP27" s="161">
        <f t="shared" si="27"/>
        <v>0</v>
      </c>
      <c r="AR27" s="161">
        <f t="shared" si="28"/>
        <v>0</v>
      </c>
      <c r="AS27" s="161">
        <f t="shared" si="28"/>
        <v>0</v>
      </c>
      <c r="AU27" s="161">
        <f t="shared" si="29"/>
        <v>0</v>
      </c>
      <c r="AV27" s="161">
        <f t="shared" si="29"/>
        <v>0</v>
      </c>
      <c r="AX27" s="161">
        <f t="shared" si="30"/>
        <v>0</v>
      </c>
      <c r="AY27" s="161">
        <f t="shared" si="30"/>
        <v>0</v>
      </c>
      <c r="BA27" s="161">
        <f t="shared" si="31"/>
        <v>0</v>
      </c>
      <c r="BB27" s="161">
        <f t="shared" si="31"/>
        <v>0</v>
      </c>
      <c r="BD27" s="161">
        <f t="shared" si="32"/>
        <v>0</v>
      </c>
      <c r="BE27" s="161">
        <f t="shared" si="32"/>
        <v>0</v>
      </c>
      <c r="BG27" s="161">
        <f t="shared" si="33"/>
        <v>0</v>
      </c>
      <c r="BH27" s="161">
        <f t="shared" si="33"/>
        <v>0</v>
      </c>
      <c r="BJ27" s="161">
        <f t="shared" si="34"/>
        <v>0</v>
      </c>
      <c r="BK27" s="161">
        <f t="shared" si="34"/>
        <v>0</v>
      </c>
      <c r="BM27" s="161">
        <f t="shared" si="35"/>
        <v>0</v>
      </c>
      <c r="BN27" s="161">
        <f t="shared" si="35"/>
        <v>0</v>
      </c>
      <c r="BP27" s="161">
        <f t="shared" si="36"/>
        <v>0</v>
      </c>
      <c r="BQ27" s="161">
        <f t="shared" si="36"/>
        <v>0</v>
      </c>
      <c r="BS27" s="161">
        <f t="shared" si="37"/>
        <v>0</v>
      </c>
      <c r="BT27" s="161">
        <f t="shared" si="37"/>
        <v>0</v>
      </c>
      <c r="BU27" s="144">
        <f t="shared" si="24"/>
        <v>0</v>
      </c>
    </row>
    <row r="28" spans="1:73" ht="14.45" customHeight="1" x14ac:dyDescent="0.2">
      <c r="A28" s="132"/>
      <c r="B28" s="145">
        <v>18</v>
      </c>
      <c r="C28" s="140">
        <v>18</v>
      </c>
      <c r="D28" s="149">
        <f t="shared" si="25"/>
        <v>18</v>
      </c>
      <c r="E28" s="247" t="s">
        <v>163</v>
      </c>
      <c r="F28" s="146"/>
      <c r="G28" s="147"/>
      <c r="H28" s="148"/>
      <c r="I28" s="147"/>
      <c r="J28" s="148"/>
      <c r="K28" s="147"/>
      <c r="L28" s="148"/>
      <c r="M28" s="147"/>
      <c r="N28" s="148"/>
      <c r="O28" s="147"/>
      <c r="P28" s="148"/>
      <c r="Q28" s="147"/>
      <c r="R28" s="148"/>
      <c r="S28" s="147"/>
      <c r="T28" s="148"/>
      <c r="U28" s="147"/>
      <c r="V28" s="148"/>
      <c r="W28" s="147"/>
      <c r="X28" s="148"/>
      <c r="Y28" s="147"/>
      <c r="Z28" s="148"/>
      <c r="AA28" s="147"/>
      <c r="AB28" s="148"/>
      <c r="AC28" s="147"/>
      <c r="AD28" s="132"/>
      <c r="AH28" s="144"/>
      <c r="AI28" s="144"/>
      <c r="AJ28" s="144"/>
      <c r="AL28" s="161">
        <f t="shared" si="26"/>
        <v>0</v>
      </c>
      <c r="AM28" s="161">
        <f t="shared" si="26"/>
        <v>0</v>
      </c>
      <c r="AO28" s="161">
        <f t="shared" si="27"/>
        <v>0</v>
      </c>
      <c r="AP28" s="161">
        <f t="shared" si="27"/>
        <v>0</v>
      </c>
      <c r="AR28" s="161">
        <f t="shared" si="28"/>
        <v>0</v>
      </c>
      <c r="AS28" s="161">
        <f t="shared" si="28"/>
        <v>0</v>
      </c>
      <c r="AU28" s="161">
        <f t="shared" si="29"/>
        <v>0</v>
      </c>
      <c r="AV28" s="161">
        <f t="shared" si="29"/>
        <v>0</v>
      </c>
      <c r="AX28" s="161">
        <f t="shared" si="30"/>
        <v>0</v>
      </c>
      <c r="AY28" s="161">
        <f t="shared" si="30"/>
        <v>0</v>
      </c>
      <c r="BA28" s="161">
        <f t="shared" si="31"/>
        <v>0</v>
      </c>
      <c r="BB28" s="161">
        <f t="shared" si="31"/>
        <v>0</v>
      </c>
      <c r="BD28" s="161">
        <f t="shared" si="32"/>
        <v>0</v>
      </c>
      <c r="BE28" s="161">
        <f t="shared" si="32"/>
        <v>0</v>
      </c>
      <c r="BG28" s="161">
        <f t="shared" si="33"/>
        <v>0</v>
      </c>
      <c r="BH28" s="161">
        <f t="shared" si="33"/>
        <v>0</v>
      </c>
      <c r="BJ28" s="161">
        <f t="shared" si="34"/>
        <v>0</v>
      </c>
      <c r="BK28" s="161">
        <f t="shared" si="34"/>
        <v>0</v>
      </c>
      <c r="BM28" s="161">
        <f t="shared" si="35"/>
        <v>0</v>
      </c>
      <c r="BN28" s="161">
        <f t="shared" si="35"/>
        <v>0</v>
      </c>
      <c r="BP28" s="161">
        <f t="shared" si="36"/>
        <v>0</v>
      </c>
      <c r="BQ28" s="161">
        <f t="shared" si="36"/>
        <v>0</v>
      </c>
      <c r="BS28" s="161">
        <f t="shared" si="37"/>
        <v>0</v>
      </c>
      <c r="BT28" s="161">
        <f t="shared" si="37"/>
        <v>0</v>
      </c>
      <c r="BU28" s="144">
        <f t="shared" si="24"/>
        <v>0</v>
      </c>
    </row>
    <row r="29" spans="1:73" ht="14.45" customHeight="1" x14ac:dyDescent="0.2">
      <c r="A29" s="132"/>
      <c r="B29" s="145">
        <v>19</v>
      </c>
      <c r="C29" s="140">
        <v>19</v>
      </c>
      <c r="D29" s="149">
        <f t="shared" si="25"/>
        <v>19</v>
      </c>
      <c r="E29" s="247" t="s">
        <v>149</v>
      </c>
      <c r="F29" s="146"/>
      <c r="G29" s="147"/>
      <c r="H29" s="148"/>
      <c r="I29" s="147"/>
      <c r="J29" s="148"/>
      <c r="K29" s="147"/>
      <c r="L29" s="148"/>
      <c r="M29" s="147"/>
      <c r="N29" s="148"/>
      <c r="O29" s="147"/>
      <c r="P29" s="148"/>
      <c r="Q29" s="147"/>
      <c r="R29" s="148"/>
      <c r="S29" s="147"/>
      <c r="T29" s="148"/>
      <c r="U29" s="147"/>
      <c r="V29" s="148"/>
      <c r="W29" s="147"/>
      <c r="X29" s="148"/>
      <c r="Y29" s="147"/>
      <c r="Z29" s="148"/>
      <c r="AA29" s="147"/>
      <c r="AB29" s="148"/>
      <c r="AC29" s="147"/>
      <c r="AD29" s="132"/>
      <c r="AH29" s="144">
        <v>17</v>
      </c>
      <c r="AI29" s="144">
        <v>17</v>
      </c>
      <c r="AJ29" s="144">
        <v>17</v>
      </c>
      <c r="AL29" s="161">
        <f t="shared" si="26"/>
        <v>0</v>
      </c>
      <c r="AM29" s="161">
        <f t="shared" si="26"/>
        <v>0</v>
      </c>
      <c r="AO29" s="161">
        <f t="shared" si="27"/>
        <v>0</v>
      </c>
      <c r="AP29" s="161">
        <f t="shared" si="27"/>
        <v>0</v>
      </c>
      <c r="AR29" s="161">
        <f t="shared" si="28"/>
        <v>0</v>
      </c>
      <c r="AS29" s="161">
        <f t="shared" si="28"/>
        <v>0</v>
      </c>
      <c r="AU29" s="161">
        <f t="shared" si="29"/>
        <v>0</v>
      </c>
      <c r="AV29" s="161">
        <f t="shared" si="29"/>
        <v>0</v>
      </c>
      <c r="AX29" s="161">
        <f t="shared" si="30"/>
        <v>0</v>
      </c>
      <c r="AY29" s="161">
        <f t="shared" si="30"/>
        <v>0</v>
      </c>
      <c r="BA29" s="161">
        <f t="shared" si="31"/>
        <v>0</v>
      </c>
      <c r="BB29" s="161">
        <f t="shared" si="31"/>
        <v>0</v>
      </c>
      <c r="BD29" s="161">
        <f t="shared" si="32"/>
        <v>0</v>
      </c>
      <c r="BE29" s="161">
        <f t="shared" si="32"/>
        <v>0</v>
      </c>
      <c r="BG29" s="161">
        <f t="shared" si="33"/>
        <v>0</v>
      </c>
      <c r="BH29" s="161">
        <f t="shared" si="33"/>
        <v>0</v>
      </c>
      <c r="BJ29" s="161">
        <f t="shared" si="34"/>
        <v>0</v>
      </c>
      <c r="BK29" s="161">
        <f t="shared" si="34"/>
        <v>0</v>
      </c>
      <c r="BM29" s="161">
        <f t="shared" si="35"/>
        <v>0</v>
      </c>
      <c r="BN29" s="161">
        <f t="shared" si="35"/>
        <v>0</v>
      </c>
      <c r="BP29" s="161">
        <f t="shared" si="36"/>
        <v>0</v>
      </c>
      <c r="BQ29" s="161">
        <f t="shared" si="36"/>
        <v>0</v>
      </c>
      <c r="BS29" s="161">
        <f t="shared" si="37"/>
        <v>0</v>
      </c>
      <c r="BT29" s="161">
        <f t="shared" si="37"/>
        <v>0</v>
      </c>
      <c r="BU29" s="144">
        <f t="shared" si="24"/>
        <v>0</v>
      </c>
    </row>
    <row r="30" spans="1:73" ht="14.45" customHeight="1" x14ac:dyDescent="0.2">
      <c r="A30" s="132"/>
      <c r="B30" s="145">
        <v>20</v>
      </c>
      <c r="C30" s="140">
        <v>20</v>
      </c>
      <c r="D30" s="149">
        <f t="shared" si="25"/>
        <v>20</v>
      </c>
      <c r="E30" s="247" t="s">
        <v>150</v>
      </c>
      <c r="F30" s="146"/>
      <c r="G30" s="147"/>
      <c r="H30" s="148"/>
      <c r="I30" s="147"/>
      <c r="J30" s="148"/>
      <c r="K30" s="147"/>
      <c r="L30" s="148"/>
      <c r="M30" s="147"/>
      <c r="N30" s="148"/>
      <c r="O30" s="147"/>
      <c r="P30" s="148"/>
      <c r="Q30" s="147"/>
      <c r="R30" s="148"/>
      <c r="S30" s="147"/>
      <c r="T30" s="148"/>
      <c r="U30" s="147"/>
      <c r="V30" s="148"/>
      <c r="W30" s="147"/>
      <c r="X30" s="148"/>
      <c r="Y30" s="147"/>
      <c r="Z30" s="148"/>
      <c r="AA30" s="147"/>
      <c r="AB30" s="148"/>
      <c r="AC30" s="147"/>
      <c r="AD30" s="132"/>
      <c r="AH30" s="144">
        <v>18</v>
      </c>
      <c r="AI30" s="144">
        <v>18</v>
      </c>
      <c r="AJ30" s="144">
        <v>18</v>
      </c>
      <c r="AL30" s="161">
        <f t="shared" si="26"/>
        <v>0</v>
      </c>
      <c r="AM30" s="161">
        <f t="shared" si="26"/>
        <v>0</v>
      </c>
      <c r="AO30" s="161">
        <f t="shared" si="27"/>
        <v>0</v>
      </c>
      <c r="AP30" s="161">
        <f t="shared" si="27"/>
        <v>0</v>
      </c>
      <c r="AR30" s="161">
        <f t="shared" si="28"/>
        <v>0</v>
      </c>
      <c r="AS30" s="161">
        <f t="shared" si="28"/>
        <v>0</v>
      </c>
      <c r="AU30" s="161">
        <f t="shared" si="29"/>
        <v>0</v>
      </c>
      <c r="AV30" s="161">
        <f t="shared" si="29"/>
        <v>0</v>
      </c>
      <c r="AX30" s="161">
        <f t="shared" si="30"/>
        <v>0</v>
      </c>
      <c r="AY30" s="161">
        <f t="shared" si="30"/>
        <v>0</v>
      </c>
      <c r="BA30" s="161">
        <f t="shared" si="31"/>
        <v>0</v>
      </c>
      <c r="BB30" s="161">
        <f t="shared" si="31"/>
        <v>0</v>
      </c>
      <c r="BD30" s="161">
        <f t="shared" si="32"/>
        <v>0</v>
      </c>
      <c r="BE30" s="161">
        <f t="shared" si="32"/>
        <v>0</v>
      </c>
      <c r="BG30" s="161">
        <f t="shared" si="33"/>
        <v>0</v>
      </c>
      <c r="BH30" s="161">
        <f t="shared" si="33"/>
        <v>0</v>
      </c>
      <c r="BJ30" s="161">
        <f t="shared" si="34"/>
        <v>0</v>
      </c>
      <c r="BK30" s="161">
        <f t="shared" si="34"/>
        <v>0</v>
      </c>
      <c r="BM30" s="161">
        <f t="shared" si="35"/>
        <v>0</v>
      </c>
      <c r="BN30" s="161">
        <f t="shared" si="35"/>
        <v>0</v>
      </c>
      <c r="BP30" s="161">
        <f t="shared" si="36"/>
        <v>0</v>
      </c>
      <c r="BQ30" s="161">
        <f t="shared" si="36"/>
        <v>0</v>
      </c>
      <c r="BS30" s="161">
        <f t="shared" si="37"/>
        <v>0</v>
      </c>
      <c r="BT30" s="161">
        <f t="shared" si="37"/>
        <v>0</v>
      </c>
      <c r="BU30" s="144">
        <f t="shared" si="24"/>
        <v>0</v>
      </c>
    </row>
    <row r="31" spans="1:73" ht="14.45" customHeight="1" x14ac:dyDescent="0.2">
      <c r="A31" s="132"/>
      <c r="B31" s="145">
        <v>21</v>
      </c>
      <c r="C31" s="140">
        <v>21</v>
      </c>
      <c r="D31" s="149">
        <f t="shared" si="25"/>
        <v>21</v>
      </c>
      <c r="E31" s="247" t="s">
        <v>151</v>
      </c>
      <c r="G31" s="147"/>
      <c r="H31" s="148"/>
      <c r="I31" s="147"/>
      <c r="J31" s="148"/>
      <c r="K31" s="147"/>
      <c r="L31" s="148"/>
      <c r="M31" s="147"/>
      <c r="N31" s="148"/>
      <c r="O31" s="147"/>
      <c r="P31" s="148"/>
      <c r="Q31" s="147"/>
      <c r="R31" s="148"/>
      <c r="S31" s="147"/>
      <c r="T31" s="148"/>
      <c r="U31" s="147"/>
      <c r="V31" s="148"/>
      <c r="W31" s="147"/>
      <c r="X31" s="148"/>
      <c r="Y31" s="147"/>
      <c r="Z31" s="148"/>
      <c r="AA31" s="147"/>
      <c r="AB31" s="148"/>
      <c r="AC31" s="147"/>
      <c r="AD31" s="132"/>
      <c r="AH31" s="144">
        <v>19</v>
      </c>
      <c r="AI31" s="144">
        <v>19</v>
      </c>
      <c r="AJ31" s="144">
        <v>19</v>
      </c>
      <c r="AL31" s="161">
        <f t="shared" si="26"/>
        <v>0</v>
      </c>
      <c r="AM31" s="161">
        <f t="shared" si="26"/>
        <v>0</v>
      </c>
      <c r="AO31" s="161">
        <f t="shared" si="27"/>
        <v>0</v>
      </c>
      <c r="AP31" s="161">
        <f t="shared" si="27"/>
        <v>0</v>
      </c>
      <c r="AR31" s="161">
        <f t="shared" si="28"/>
        <v>0</v>
      </c>
      <c r="AS31" s="161">
        <f t="shared" si="28"/>
        <v>0</v>
      </c>
      <c r="AU31" s="161">
        <f t="shared" si="29"/>
        <v>0</v>
      </c>
      <c r="AV31" s="161">
        <f t="shared" si="29"/>
        <v>0</v>
      </c>
      <c r="AX31" s="161">
        <f t="shared" si="30"/>
        <v>0</v>
      </c>
      <c r="AY31" s="161">
        <f t="shared" si="30"/>
        <v>0</v>
      </c>
      <c r="BA31" s="161">
        <f t="shared" si="31"/>
        <v>0</v>
      </c>
      <c r="BB31" s="161">
        <f t="shared" si="31"/>
        <v>0</v>
      </c>
      <c r="BD31" s="161">
        <f t="shared" si="32"/>
        <v>0</v>
      </c>
      <c r="BE31" s="161">
        <f t="shared" si="32"/>
        <v>0</v>
      </c>
      <c r="BG31" s="161">
        <f t="shared" si="33"/>
        <v>0</v>
      </c>
      <c r="BH31" s="161">
        <f t="shared" si="33"/>
        <v>0</v>
      </c>
      <c r="BJ31" s="161">
        <f t="shared" si="34"/>
        <v>0</v>
      </c>
      <c r="BK31" s="161">
        <f t="shared" si="34"/>
        <v>0</v>
      </c>
      <c r="BM31" s="161">
        <f t="shared" si="35"/>
        <v>0</v>
      </c>
      <c r="BN31" s="161">
        <f t="shared" si="35"/>
        <v>0</v>
      </c>
      <c r="BP31" s="161">
        <f t="shared" si="36"/>
        <v>0</v>
      </c>
      <c r="BQ31" s="161">
        <f t="shared" si="36"/>
        <v>0</v>
      </c>
      <c r="BS31" s="161">
        <f t="shared" si="37"/>
        <v>0</v>
      </c>
      <c r="BT31" s="161">
        <f t="shared" si="37"/>
        <v>0</v>
      </c>
      <c r="BU31" s="144">
        <f t="shared" si="24"/>
        <v>0</v>
      </c>
    </row>
    <row r="32" spans="1:73" ht="14.45" customHeight="1" x14ac:dyDescent="0.2">
      <c r="A32" s="132"/>
      <c r="B32" s="145">
        <v>22</v>
      </c>
      <c r="C32" s="140">
        <v>22</v>
      </c>
      <c r="D32" s="151">
        <f t="shared" si="25"/>
        <v>22</v>
      </c>
      <c r="E32" s="247" t="s">
        <v>152</v>
      </c>
      <c r="F32" s="146"/>
      <c r="G32" s="147"/>
      <c r="H32" s="148"/>
      <c r="I32" s="147"/>
      <c r="J32" s="148"/>
      <c r="K32" s="147"/>
      <c r="L32" s="148"/>
      <c r="M32" s="147"/>
      <c r="N32" s="148"/>
      <c r="O32" s="147"/>
      <c r="P32" s="148"/>
      <c r="Q32" s="147"/>
      <c r="R32" s="148"/>
      <c r="S32" s="147"/>
      <c r="T32" s="148"/>
      <c r="U32" s="147"/>
      <c r="V32" s="148"/>
      <c r="W32" s="147"/>
      <c r="X32" s="148"/>
      <c r="Y32" s="147"/>
      <c r="Z32" s="148"/>
      <c r="AA32" s="147"/>
      <c r="AB32" s="148"/>
      <c r="AC32" s="147"/>
      <c r="AD32" s="132"/>
      <c r="AH32" s="144">
        <v>20</v>
      </c>
      <c r="AI32" s="144">
        <v>20</v>
      </c>
      <c r="AJ32" s="144">
        <v>20</v>
      </c>
      <c r="AL32" s="161">
        <f t="shared" ref="AL32:AL41" si="38">F32</f>
        <v>0</v>
      </c>
      <c r="AM32" s="161">
        <f t="shared" ref="AM32:AM41" si="39">G32</f>
        <v>0</v>
      </c>
      <c r="AO32" s="161">
        <f t="shared" ref="AO32:AO41" si="40">H32</f>
        <v>0</v>
      </c>
      <c r="AP32" s="161">
        <f t="shared" ref="AP32:AP41" si="41">I32</f>
        <v>0</v>
      </c>
      <c r="AR32" s="161">
        <f t="shared" ref="AR32:AR41" si="42">J32</f>
        <v>0</v>
      </c>
      <c r="AS32" s="161">
        <f t="shared" ref="AS32:AS41" si="43">K32</f>
        <v>0</v>
      </c>
      <c r="AU32" s="161">
        <f t="shared" ref="AU32:AU41" si="44">L32</f>
        <v>0</v>
      </c>
      <c r="AV32" s="161">
        <f t="shared" ref="AV32:AV41" si="45">M32</f>
        <v>0</v>
      </c>
      <c r="AX32" s="161">
        <f t="shared" ref="AX32:AX41" si="46">N32</f>
        <v>0</v>
      </c>
      <c r="AY32" s="161">
        <f t="shared" ref="AY32:AY41" si="47">O32</f>
        <v>0</v>
      </c>
      <c r="BA32" s="161">
        <f t="shared" ref="BA32:BA41" si="48">P32</f>
        <v>0</v>
      </c>
      <c r="BB32" s="161">
        <f t="shared" ref="BB32:BB41" si="49">Q32</f>
        <v>0</v>
      </c>
      <c r="BD32" s="161">
        <f t="shared" ref="BD32:BD41" si="50">R32</f>
        <v>0</v>
      </c>
      <c r="BE32" s="161">
        <f t="shared" ref="BE32:BE41" si="51">S32</f>
        <v>0</v>
      </c>
      <c r="BG32" s="161">
        <f t="shared" ref="BG32:BG41" si="52">T32</f>
        <v>0</v>
      </c>
      <c r="BH32" s="161">
        <f t="shared" ref="BH32:BH41" si="53">U32</f>
        <v>0</v>
      </c>
      <c r="BJ32" s="161">
        <f t="shared" ref="BJ32:BJ41" si="54">V32</f>
        <v>0</v>
      </c>
      <c r="BK32" s="161">
        <f t="shared" ref="BK32:BK41" si="55">W32</f>
        <v>0</v>
      </c>
      <c r="BM32" s="161">
        <f t="shared" ref="BM32:BM41" si="56">X32</f>
        <v>0</v>
      </c>
      <c r="BN32" s="161">
        <f t="shared" ref="BN32:BN41" si="57">Y32</f>
        <v>0</v>
      </c>
      <c r="BP32" s="161">
        <f t="shared" ref="BP32:BP41" si="58">Z32</f>
        <v>0</v>
      </c>
      <c r="BQ32" s="161">
        <f t="shared" ref="BQ32:BQ41" si="59">AA32</f>
        <v>0</v>
      </c>
      <c r="BS32" s="161">
        <f t="shared" ref="BS32:BS41" si="60">AB32</f>
        <v>0</v>
      </c>
      <c r="BT32" s="161">
        <f t="shared" ref="BT32:BT41" si="61">AC32</f>
        <v>0</v>
      </c>
      <c r="BU32" s="144">
        <f t="shared" si="24"/>
        <v>0</v>
      </c>
    </row>
    <row r="33" spans="1:73" ht="14.45" customHeight="1" x14ac:dyDescent="0.2">
      <c r="A33" s="132"/>
      <c r="B33" s="145">
        <v>23</v>
      </c>
      <c r="C33" s="140">
        <v>23</v>
      </c>
      <c r="D33" s="149">
        <f t="shared" si="25"/>
        <v>0</v>
      </c>
      <c r="E33" s="247"/>
      <c r="F33" s="146"/>
      <c r="G33" s="147"/>
      <c r="H33" s="148"/>
      <c r="I33" s="147"/>
      <c r="J33" s="148"/>
      <c r="K33" s="147"/>
      <c r="L33" s="148"/>
      <c r="M33" s="147"/>
      <c r="N33" s="148"/>
      <c r="O33" s="147"/>
      <c r="P33" s="148"/>
      <c r="Q33" s="147"/>
      <c r="R33" s="148"/>
      <c r="S33" s="147"/>
      <c r="T33" s="148"/>
      <c r="U33" s="147"/>
      <c r="V33" s="148"/>
      <c r="W33" s="147"/>
      <c r="X33" s="148"/>
      <c r="Y33" s="147"/>
      <c r="Z33" s="148"/>
      <c r="AA33" s="147"/>
      <c r="AB33" s="148"/>
      <c r="AC33" s="147"/>
      <c r="AD33" s="132"/>
      <c r="AH33" s="144">
        <v>21</v>
      </c>
      <c r="AI33" s="144">
        <v>21</v>
      </c>
      <c r="AJ33" s="144">
        <v>21</v>
      </c>
      <c r="AL33" s="161">
        <f t="shared" si="38"/>
        <v>0</v>
      </c>
      <c r="AM33" s="161">
        <f t="shared" si="39"/>
        <v>0</v>
      </c>
      <c r="AO33" s="161">
        <f t="shared" si="40"/>
        <v>0</v>
      </c>
      <c r="AP33" s="161">
        <f t="shared" si="41"/>
        <v>0</v>
      </c>
      <c r="AR33" s="161">
        <f t="shared" si="42"/>
        <v>0</v>
      </c>
      <c r="AS33" s="161">
        <f t="shared" si="43"/>
        <v>0</v>
      </c>
      <c r="AU33" s="161">
        <f t="shared" si="44"/>
        <v>0</v>
      </c>
      <c r="AV33" s="161">
        <f t="shared" si="45"/>
        <v>0</v>
      </c>
      <c r="AX33" s="161">
        <f t="shared" si="46"/>
        <v>0</v>
      </c>
      <c r="AY33" s="161">
        <f t="shared" si="47"/>
        <v>0</v>
      </c>
      <c r="BA33" s="161">
        <f t="shared" si="48"/>
        <v>0</v>
      </c>
      <c r="BB33" s="161">
        <f t="shared" si="49"/>
        <v>0</v>
      </c>
      <c r="BD33" s="161">
        <f t="shared" si="50"/>
        <v>0</v>
      </c>
      <c r="BE33" s="161">
        <f t="shared" si="51"/>
        <v>0</v>
      </c>
      <c r="BG33" s="161">
        <f t="shared" si="52"/>
        <v>0</v>
      </c>
      <c r="BH33" s="161">
        <f t="shared" si="53"/>
        <v>0</v>
      </c>
      <c r="BJ33" s="161">
        <f t="shared" si="54"/>
        <v>0</v>
      </c>
      <c r="BK33" s="161">
        <f t="shared" si="55"/>
        <v>0</v>
      </c>
      <c r="BM33" s="161">
        <f t="shared" si="56"/>
        <v>0</v>
      </c>
      <c r="BN33" s="161">
        <f t="shared" si="57"/>
        <v>0</v>
      </c>
      <c r="BP33" s="161">
        <f t="shared" si="58"/>
        <v>0</v>
      </c>
      <c r="BQ33" s="161">
        <f t="shared" si="59"/>
        <v>0</v>
      </c>
      <c r="BS33" s="161">
        <f t="shared" si="60"/>
        <v>0</v>
      </c>
      <c r="BT33" s="161">
        <f t="shared" si="61"/>
        <v>0</v>
      </c>
      <c r="BU33" s="144">
        <f t="shared" si="24"/>
        <v>0</v>
      </c>
    </row>
    <row r="34" spans="1:73" ht="14.45" customHeight="1" x14ac:dyDescent="0.2">
      <c r="A34" s="132"/>
      <c r="B34" s="145">
        <v>24</v>
      </c>
      <c r="C34" s="140">
        <v>24</v>
      </c>
      <c r="D34" s="149">
        <f t="shared" si="25"/>
        <v>0</v>
      </c>
      <c r="E34" s="247"/>
      <c r="F34" s="146"/>
      <c r="G34" s="147"/>
      <c r="H34" s="148"/>
      <c r="I34" s="147"/>
      <c r="J34" s="148"/>
      <c r="K34" s="147"/>
      <c r="L34" s="148"/>
      <c r="M34" s="147"/>
      <c r="N34" s="148"/>
      <c r="O34" s="147"/>
      <c r="P34" s="148"/>
      <c r="Q34" s="147"/>
      <c r="R34" s="148"/>
      <c r="S34" s="147"/>
      <c r="T34" s="148"/>
      <c r="U34" s="147"/>
      <c r="V34" s="148"/>
      <c r="W34" s="147"/>
      <c r="X34" s="148"/>
      <c r="Y34" s="147"/>
      <c r="Z34" s="148"/>
      <c r="AA34" s="147"/>
      <c r="AB34" s="148"/>
      <c r="AC34" s="147"/>
      <c r="AD34" s="132"/>
      <c r="AH34" s="144">
        <v>22</v>
      </c>
      <c r="AI34" s="144">
        <v>22</v>
      </c>
      <c r="AJ34" s="144">
        <v>22</v>
      </c>
      <c r="AL34" s="161">
        <f t="shared" si="38"/>
        <v>0</v>
      </c>
      <c r="AM34" s="161">
        <f t="shared" si="39"/>
        <v>0</v>
      </c>
      <c r="AO34" s="161">
        <f t="shared" si="40"/>
        <v>0</v>
      </c>
      <c r="AP34" s="161">
        <f t="shared" si="41"/>
        <v>0</v>
      </c>
      <c r="AR34" s="161">
        <f t="shared" si="42"/>
        <v>0</v>
      </c>
      <c r="AS34" s="161">
        <f t="shared" si="43"/>
        <v>0</v>
      </c>
      <c r="AU34" s="161">
        <f t="shared" si="44"/>
        <v>0</v>
      </c>
      <c r="AV34" s="161">
        <f t="shared" si="45"/>
        <v>0</v>
      </c>
      <c r="AX34" s="161">
        <f t="shared" si="46"/>
        <v>0</v>
      </c>
      <c r="AY34" s="161">
        <f t="shared" si="47"/>
        <v>0</v>
      </c>
      <c r="BA34" s="161">
        <f t="shared" si="48"/>
        <v>0</v>
      </c>
      <c r="BB34" s="161">
        <f t="shared" si="49"/>
        <v>0</v>
      </c>
      <c r="BD34" s="161">
        <f t="shared" si="50"/>
        <v>0</v>
      </c>
      <c r="BE34" s="161">
        <f t="shared" si="51"/>
        <v>0</v>
      </c>
      <c r="BG34" s="161">
        <f t="shared" si="52"/>
        <v>0</v>
      </c>
      <c r="BH34" s="161">
        <f t="shared" si="53"/>
        <v>0</v>
      </c>
      <c r="BJ34" s="161">
        <f t="shared" si="54"/>
        <v>0</v>
      </c>
      <c r="BK34" s="161">
        <f t="shared" si="55"/>
        <v>0</v>
      </c>
      <c r="BM34" s="161">
        <f t="shared" si="56"/>
        <v>0</v>
      </c>
      <c r="BN34" s="161">
        <f t="shared" si="57"/>
        <v>0</v>
      </c>
      <c r="BP34" s="161">
        <f t="shared" si="58"/>
        <v>0</v>
      </c>
      <c r="BQ34" s="161">
        <f t="shared" si="59"/>
        <v>0</v>
      </c>
      <c r="BS34" s="161">
        <f t="shared" si="60"/>
        <v>0</v>
      </c>
      <c r="BT34" s="161">
        <f t="shared" si="61"/>
        <v>0</v>
      </c>
      <c r="BU34" s="144">
        <f t="shared" si="24"/>
        <v>0</v>
      </c>
    </row>
    <row r="35" spans="1:73" ht="14.45" customHeight="1" x14ac:dyDescent="0.2">
      <c r="A35" s="132"/>
      <c r="B35" s="145">
        <v>25</v>
      </c>
      <c r="C35" s="140">
        <v>25</v>
      </c>
      <c r="D35" s="149">
        <f t="shared" si="25"/>
        <v>0</v>
      </c>
      <c r="E35" s="247"/>
      <c r="F35" s="146"/>
      <c r="G35" s="147"/>
      <c r="H35" s="148"/>
      <c r="I35" s="147"/>
      <c r="J35" s="148"/>
      <c r="K35" s="147"/>
      <c r="L35" s="148"/>
      <c r="M35" s="147"/>
      <c r="N35" s="148"/>
      <c r="O35" s="147"/>
      <c r="P35" s="148"/>
      <c r="Q35" s="147"/>
      <c r="R35" s="148"/>
      <c r="S35" s="147"/>
      <c r="T35" s="148"/>
      <c r="U35" s="147"/>
      <c r="V35" s="148"/>
      <c r="W35" s="147"/>
      <c r="X35" s="148"/>
      <c r="Y35" s="147"/>
      <c r="Z35" s="148"/>
      <c r="AA35" s="147"/>
      <c r="AB35" s="148"/>
      <c r="AC35" s="147"/>
      <c r="AD35" s="132"/>
      <c r="AH35" s="144">
        <v>23</v>
      </c>
      <c r="AI35" s="144">
        <v>23</v>
      </c>
      <c r="AJ35" s="144">
        <v>23</v>
      </c>
      <c r="AL35" s="161">
        <f t="shared" si="38"/>
        <v>0</v>
      </c>
      <c r="AM35" s="161">
        <f t="shared" si="39"/>
        <v>0</v>
      </c>
      <c r="AO35" s="161">
        <f t="shared" si="40"/>
        <v>0</v>
      </c>
      <c r="AP35" s="161">
        <f t="shared" si="41"/>
        <v>0</v>
      </c>
      <c r="AR35" s="161">
        <f t="shared" si="42"/>
        <v>0</v>
      </c>
      <c r="AS35" s="161">
        <f t="shared" si="43"/>
        <v>0</v>
      </c>
      <c r="AU35" s="161">
        <f t="shared" si="44"/>
        <v>0</v>
      </c>
      <c r="AV35" s="161">
        <f t="shared" si="45"/>
        <v>0</v>
      </c>
      <c r="AX35" s="161">
        <f t="shared" si="46"/>
        <v>0</v>
      </c>
      <c r="AY35" s="161">
        <f t="shared" si="47"/>
        <v>0</v>
      </c>
      <c r="BA35" s="161">
        <f t="shared" si="48"/>
        <v>0</v>
      </c>
      <c r="BB35" s="161">
        <f t="shared" si="49"/>
        <v>0</v>
      </c>
      <c r="BD35" s="161">
        <f t="shared" si="50"/>
        <v>0</v>
      </c>
      <c r="BE35" s="161">
        <f t="shared" si="51"/>
        <v>0</v>
      </c>
      <c r="BG35" s="161">
        <f t="shared" si="52"/>
        <v>0</v>
      </c>
      <c r="BH35" s="161">
        <f t="shared" si="53"/>
        <v>0</v>
      </c>
      <c r="BJ35" s="161">
        <f t="shared" si="54"/>
        <v>0</v>
      </c>
      <c r="BK35" s="161">
        <f t="shared" si="55"/>
        <v>0</v>
      </c>
      <c r="BM35" s="161">
        <f t="shared" si="56"/>
        <v>0</v>
      </c>
      <c r="BN35" s="161">
        <f t="shared" si="57"/>
        <v>0</v>
      </c>
      <c r="BP35" s="161">
        <f t="shared" si="58"/>
        <v>0</v>
      </c>
      <c r="BQ35" s="161">
        <f t="shared" si="59"/>
        <v>0</v>
      </c>
      <c r="BS35" s="161">
        <f t="shared" si="60"/>
        <v>0</v>
      </c>
      <c r="BT35" s="161">
        <f t="shared" si="61"/>
        <v>0</v>
      </c>
      <c r="BU35" s="144">
        <f t="shared" si="24"/>
        <v>0</v>
      </c>
    </row>
    <row r="36" spans="1:73" ht="14.45" customHeight="1" x14ac:dyDescent="0.2">
      <c r="A36" s="132"/>
      <c r="B36" s="145">
        <v>26</v>
      </c>
      <c r="C36" s="140">
        <v>26</v>
      </c>
      <c r="D36" s="149">
        <f t="shared" si="25"/>
        <v>0</v>
      </c>
      <c r="E36" s="150"/>
      <c r="F36" s="146"/>
      <c r="G36" s="147"/>
      <c r="H36" s="148"/>
      <c r="I36" s="147"/>
      <c r="J36" s="148"/>
      <c r="K36" s="147"/>
      <c r="L36" s="148"/>
      <c r="M36" s="147"/>
      <c r="N36" s="148"/>
      <c r="O36" s="147"/>
      <c r="P36" s="148"/>
      <c r="Q36" s="147"/>
      <c r="R36" s="148"/>
      <c r="S36" s="147"/>
      <c r="T36" s="148"/>
      <c r="U36" s="147"/>
      <c r="V36" s="148"/>
      <c r="W36" s="147"/>
      <c r="X36" s="148"/>
      <c r="Y36" s="147"/>
      <c r="Z36" s="148"/>
      <c r="AA36" s="147"/>
      <c r="AB36" s="148"/>
      <c r="AC36" s="147"/>
      <c r="AD36" s="132"/>
      <c r="AH36" s="144">
        <v>24</v>
      </c>
      <c r="AI36" s="144">
        <v>24</v>
      </c>
      <c r="AJ36" s="144">
        <v>24</v>
      </c>
      <c r="AL36" s="161">
        <f t="shared" si="38"/>
        <v>0</v>
      </c>
      <c r="AM36" s="161">
        <f t="shared" si="39"/>
        <v>0</v>
      </c>
      <c r="AO36" s="161">
        <f t="shared" si="40"/>
        <v>0</v>
      </c>
      <c r="AP36" s="161">
        <f t="shared" si="41"/>
        <v>0</v>
      </c>
      <c r="AR36" s="161">
        <f t="shared" si="42"/>
        <v>0</v>
      </c>
      <c r="AS36" s="161">
        <f t="shared" si="43"/>
        <v>0</v>
      </c>
      <c r="AU36" s="161">
        <f t="shared" si="44"/>
        <v>0</v>
      </c>
      <c r="AV36" s="161">
        <f t="shared" si="45"/>
        <v>0</v>
      </c>
      <c r="AX36" s="161">
        <f t="shared" si="46"/>
        <v>0</v>
      </c>
      <c r="AY36" s="161">
        <f t="shared" si="47"/>
        <v>0</v>
      </c>
      <c r="BA36" s="161">
        <f t="shared" si="48"/>
        <v>0</v>
      </c>
      <c r="BB36" s="161">
        <f t="shared" si="49"/>
        <v>0</v>
      </c>
      <c r="BD36" s="161">
        <f t="shared" si="50"/>
        <v>0</v>
      </c>
      <c r="BE36" s="161">
        <f t="shared" si="51"/>
        <v>0</v>
      </c>
      <c r="BG36" s="161">
        <f t="shared" si="52"/>
        <v>0</v>
      </c>
      <c r="BH36" s="161">
        <f t="shared" si="53"/>
        <v>0</v>
      </c>
      <c r="BJ36" s="161">
        <f t="shared" si="54"/>
        <v>0</v>
      </c>
      <c r="BK36" s="161">
        <f t="shared" si="55"/>
        <v>0</v>
      </c>
      <c r="BM36" s="161">
        <f t="shared" si="56"/>
        <v>0</v>
      </c>
      <c r="BN36" s="161">
        <f t="shared" si="57"/>
        <v>0</v>
      </c>
      <c r="BP36" s="161">
        <f t="shared" si="58"/>
        <v>0</v>
      </c>
      <c r="BQ36" s="161">
        <f t="shared" si="59"/>
        <v>0</v>
      </c>
      <c r="BS36" s="161">
        <f t="shared" si="60"/>
        <v>0</v>
      </c>
      <c r="BT36" s="161">
        <f t="shared" si="61"/>
        <v>0</v>
      </c>
      <c r="BU36" s="144">
        <f t="shared" si="24"/>
        <v>0</v>
      </c>
    </row>
    <row r="37" spans="1:73" ht="14.45" customHeight="1" x14ac:dyDescent="0.2">
      <c r="A37" s="132"/>
      <c r="B37" s="145">
        <v>27</v>
      </c>
      <c r="C37" s="140">
        <v>27</v>
      </c>
      <c r="D37" s="149">
        <f t="shared" si="25"/>
        <v>0</v>
      </c>
      <c r="E37" s="150"/>
      <c r="F37" s="146"/>
      <c r="G37" s="147"/>
      <c r="H37" s="148"/>
      <c r="I37" s="147"/>
      <c r="J37" s="148"/>
      <c r="K37" s="147"/>
      <c r="L37" s="148"/>
      <c r="M37" s="147"/>
      <c r="N37" s="148"/>
      <c r="O37" s="147"/>
      <c r="P37" s="148"/>
      <c r="Q37" s="147"/>
      <c r="R37" s="148"/>
      <c r="S37" s="147"/>
      <c r="T37" s="148"/>
      <c r="U37" s="147"/>
      <c r="V37" s="148"/>
      <c r="W37" s="147"/>
      <c r="X37" s="148"/>
      <c r="Y37" s="147"/>
      <c r="Z37" s="148"/>
      <c r="AA37" s="147"/>
      <c r="AB37" s="148"/>
      <c r="AC37" s="147"/>
      <c r="AD37" s="132"/>
      <c r="AH37" s="144">
        <v>25</v>
      </c>
      <c r="AI37" s="144">
        <v>25</v>
      </c>
      <c r="AJ37" s="144">
        <v>25</v>
      </c>
      <c r="AL37" s="161">
        <f t="shared" si="38"/>
        <v>0</v>
      </c>
      <c r="AM37" s="161">
        <f t="shared" si="39"/>
        <v>0</v>
      </c>
      <c r="AO37" s="161">
        <f t="shared" si="40"/>
        <v>0</v>
      </c>
      <c r="AP37" s="161">
        <f t="shared" si="41"/>
        <v>0</v>
      </c>
      <c r="AR37" s="161">
        <f t="shared" si="42"/>
        <v>0</v>
      </c>
      <c r="AS37" s="161">
        <f t="shared" si="43"/>
        <v>0</v>
      </c>
      <c r="AU37" s="161">
        <f t="shared" si="44"/>
        <v>0</v>
      </c>
      <c r="AV37" s="161">
        <f t="shared" si="45"/>
        <v>0</v>
      </c>
      <c r="AX37" s="161">
        <f t="shared" si="46"/>
        <v>0</v>
      </c>
      <c r="AY37" s="161">
        <f t="shared" si="47"/>
        <v>0</v>
      </c>
      <c r="BA37" s="161">
        <f t="shared" si="48"/>
        <v>0</v>
      </c>
      <c r="BB37" s="161">
        <f t="shared" si="49"/>
        <v>0</v>
      </c>
      <c r="BD37" s="161">
        <f t="shared" si="50"/>
        <v>0</v>
      </c>
      <c r="BE37" s="161">
        <f t="shared" si="51"/>
        <v>0</v>
      </c>
      <c r="BG37" s="161">
        <f t="shared" si="52"/>
        <v>0</v>
      </c>
      <c r="BH37" s="161">
        <f t="shared" si="53"/>
        <v>0</v>
      </c>
      <c r="BJ37" s="161">
        <f t="shared" si="54"/>
        <v>0</v>
      </c>
      <c r="BK37" s="161">
        <f t="shared" si="55"/>
        <v>0</v>
      </c>
      <c r="BM37" s="161">
        <f t="shared" si="56"/>
        <v>0</v>
      </c>
      <c r="BN37" s="161">
        <f t="shared" si="57"/>
        <v>0</v>
      </c>
      <c r="BP37" s="161">
        <f t="shared" si="58"/>
        <v>0</v>
      </c>
      <c r="BQ37" s="161">
        <f t="shared" si="59"/>
        <v>0</v>
      </c>
      <c r="BS37" s="161">
        <f t="shared" si="60"/>
        <v>0</v>
      </c>
      <c r="BT37" s="161">
        <f t="shared" si="61"/>
        <v>0</v>
      </c>
      <c r="BU37" s="144">
        <f t="shared" si="24"/>
        <v>0</v>
      </c>
    </row>
    <row r="38" spans="1:73" ht="14.45" customHeight="1" x14ac:dyDescent="0.2">
      <c r="A38" s="132"/>
      <c r="B38" s="145">
        <v>28</v>
      </c>
      <c r="C38" s="140">
        <v>28</v>
      </c>
      <c r="D38" s="149">
        <f t="shared" si="25"/>
        <v>0</v>
      </c>
      <c r="E38" s="150"/>
      <c r="F38" s="146"/>
      <c r="G38" s="147"/>
      <c r="H38" s="148"/>
      <c r="I38" s="147"/>
      <c r="J38" s="148"/>
      <c r="K38" s="147"/>
      <c r="L38" s="148"/>
      <c r="M38" s="147"/>
      <c r="N38" s="148"/>
      <c r="O38" s="147"/>
      <c r="P38" s="148"/>
      <c r="Q38" s="147"/>
      <c r="R38" s="148"/>
      <c r="S38" s="147"/>
      <c r="T38" s="148"/>
      <c r="U38" s="147"/>
      <c r="V38" s="148"/>
      <c r="W38" s="147"/>
      <c r="X38" s="148"/>
      <c r="Y38" s="147"/>
      <c r="Z38" s="148"/>
      <c r="AA38" s="147"/>
      <c r="AB38" s="148"/>
      <c r="AC38" s="147"/>
      <c r="AD38" s="132"/>
      <c r="AH38" s="144"/>
      <c r="AI38" s="144"/>
      <c r="AJ38" s="144"/>
      <c r="AL38" s="161">
        <f t="shared" si="38"/>
        <v>0</v>
      </c>
      <c r="AM38" s="161">
        <f t="shared" si="39"/>
        <v>0</v>
      </c>
      <c r="AO38" s="161">
        <f t="shared" si="40"/>
        <v>0</v>
      </c>
      <c r="AP38" s="161">
        <f t="shared" si="41"/>
        <v>0</v>
      </c>
      <c r="AR38" s="161">
        <f t="shared" si="42"/>
        <v>0</v>
      </c>
      <c r="AS38" s="161">
        <f t="shared" si="43"/>
        <v>0</v>
      </c>
      <c r="AU38" s="161">
        <f t="shared" si="44"/>
        <v>0</v>
      </c>
      <c r="AV38" s="161">
        <f t="shared" si="45"/>
        <v>0</v>
      </c>
      <c r="AX38" s="161">
        <f t="shared" si="46"/>
        <v>0</v>
      </c>
      <c r="AY38" s="161">
        <f t="shared" si="47"/>
        <v>0</v>
      </c>
      <c r="BA38" s="161">
        <f t="shared" si="48"/>
        <v>0</v>
      </c>
      <c r="BB38" s="161">
        <f t="shared" si="49"/>
        <v>0</v>
      </c>
      <c r="BD38" s="161">
        <f t="shared" si="50"/>
        <v>0</v>
      </c>
      <c r="BE38" s="161">
        <f t="shared" si="51"/>
        <v>0</v>
      </c>
      <c r="BG38" s="161">
        <f t="shared" si="52"/>
        <v>0</v>
      </c>
      <c r="BH38" s="161">
        <f t="shared" si="53"/>
        <v>0</v>
      </c>
      <c r="BJ38" s="161">
        <f t="shared" si="54"/>
        <v>0</v>
      </c>
      <c r="BK38" s="161">
        <f t="shared" si="55"/>
        <v>0</v>
      </c>
      <c r="BM38" s="161">
        <f t="shared" si="56"/>
        <v>0</v>
      </c>
      <c r="BN38" s="161">
        <f t="shared" si="57"/>
        <v>0</v>
      </c>
      <c r="BP38" s="161">
        <f t="shared" si="58"/>
        <v>0</v>
      </c>
      <c r="BQ38" s="161">
        <f t="shared" si="59"/>
        <v>0</v>
      </c>
      <c r="BS38" s="161">
        <f t="shared" si="60"/>
        <v>0</v>
      </c>
      <c r="BT38" s="161">
        <f t="shared" si="61"/>
        <v>0</v>
      </c>
      <c r="BU38" s="144">
        <f t="shared" si="24"/>
        <v>0</v>
      </c>
    </row>
    <row r="39" spans="1:73" ht="14.45" customHeight="1" x14ac:dyDescent="0.2">
      <c r="A39" s="132"/>
      <c r="B39" s="145">
        <v>29</v>
      </c>
      <c r="C39" s="140">
        <v>29</v>
      </c>
      <c r="D39" s="151">
        <f t="shared" si="25"/>
        <v>0</v>
      </c>
      <c r="E39" s="150"/>
      <c r="F39" s="146"/>
      <c r="G39" s="147"/>
      <c r="H39" s="148"/>
      <c r="I39" s="147"/>
      <c r="J39" s="148"/>
      <c r="K39" s="147"/>
      <c r="L39" s="148"/>
      <c r="M39" s="147"/>
      <c r="N39" s="148"/>
      <c r="O39" s="147"/>
      <c r="P39" s="148"/>
      <c r="Q39" s="147"/>
      <c r="R39" s="148"/>
      <c r="S39" s="147"/>
      <c r="T39" s="148"/>
      <c r="U39" s="147"/>
      <c r="V39" s="148"/>
      <c r="W39" s="147"/>
      <c r="X39" s="148"/>
      <c r="Y39" s="147"/>
      <c r="Z39" s="148"/>
      <c r="AA39" s="147"/>
      <c r="AB39" s="148"/>
      <c r="AC39" s="147"/>
      <c r="AD39" s="132"/>
      <c r="AH39" s="144">
        <v>26</v>
      </c>
      <c r="AI39" s="144">
        <v>26</v>
      </c>
      <c r="AJ39" s="144">
        <v>26</v>
      </c>
      <c r="AL39" s="161">
        <f t="shared" si="38"/>
        <v>0</v>
      </c>
      <c r="AM39" s="161">
        <f t="shared" si="39"/>
        <v>0</v>
      </c>
      <c r="AO39" s="161">
        <f t="shared" si="40"/>
        <v>0</v>
      </c>
      <c r="AP39" s="161">
        <f t="shared" si="41"/>
        <v>0</v>
      </c>
      <c r="AR39" s="161">
        <f t="shared" si="42"/>
        <v>0</v>
      </c>
      <c r="AS39" s="161">
        <f t="shared" si="43"/>
        <v>0</v>
      </c>
      <c r="AU39" s="161">
        <f t="shared" si="44"/>
        <v>0</v>
      </c>
      <c r="AV39" s="161">
        <f t="shared" si="45"/>
        <v>0</v>
      </c>
      <c r="AX39" s="161">
        <f t="shared" si="46"/>
        <v>0</v>
      </c>
      <c r="AY39" s="161">
        <f t="shared" si="47"/>
        <v>0</v>
      </c>
      <c r="BA39" s="161">
        <f t="shared" si="48"/>
        <v>0</v>
      </c>
      <c r="BB39" s="161">
        <f t="shared" si="49"/>
        <v>0</v>
      </c>
      <c r="BD39" s="161">
        <f t="shared" si="50"/>
        <v>0</v>
      </c>
      <c r="BE39" s="161">
        <f t="shared" si="51"/>
        <v>0</v>
      </c>
      <c r="BG39" s="161">
        <f t="shared" si="52"/>
        <v>0</v>
      </c>
      <c r="BH39" s="161">
        <f t="shared" si="53"/>
        <v>0</v>
      </c>
      <c r="BJ39" s="161">
        <f t="shared" si="54"/>
        <v>0</v>
      </c>
      <c r="BK39" s="161">
        <f t="shared" si="55"/>
        <v>0</v>
      </c>
      <c r="BM39" s="161">
        <f t="shared" si="56"/>
        <v>0</v>
      </c>
      <c r="BN39" s="161">
        <f t="shared" si="57"/>
        <v>0</v>
      </c>
      <c r="BP39" s="161">
        <f t="shared" si="58"/>
        <v>0</v>
      </c>
      <c r="BQ39" s="161">
        <f t="shared" si="59"/>
        <v>0</v>
      </c>
      <c r="BS39" s="161">
        <f t="shared" si="60"/>
        <v>0</v>
      </c>
      <c r="BT39" s="161">
        <f t="shared" si="61"/>
        <v>0</v>
      </c>
      <c r="BU39" s="144">
        <f t="shared" si="24"/>
        <v>0</v>
      </c>
    </row>
    <row r="40" spans="1:73" ht="14.45" customHeight="1" x14ac:dyDescent="0.2">
      <c r="A40" s="132"/>
      <c r="B40" s="145">
        <v>30</v>
      </c>
      <c r="C40" s="140">
        <v>30</v>
      </c>
      <c r="D40" s="149">
        <f t="shared" si="25"/>
        <v>0</v>
      </c>
      <c r="E40" s="150"/>
      <c r="F40" s="146"/>
      <c r="G40" s="147"/>
      <c r="H40" s="148"/>
      <c r="I40" s="147"/>
      <c r="J40" s="148"/>
      <c r="K40" s="147"/>
      <c r="L40" s="148"/>
      <c r="M40" s="147"/>
      <c r="N40" s="148"/>
      <c r="O40" s="147"/>
      <c r="P40" s="148"/>
      <c r="Q40" s="147"/>
      <c r="R40" s="148"/>
      <c r="S40" s="147"/>
      <c r="T40" s="148"/>
      <c r="U40" s="147"/>
      <c r="V40" s="148"/>
      <c r="W40" s="147"/>
      <c r="X40" s="148"/>
      <c r="Y40" s="147"/>
      <c r="Z40" s="148"/>
      <c r="AA40" s="147"/>
      <c r="AB40" s="148"/>
      <c r="AC40" s="147"/>
      <c r="AD40" s="132"/>
      <c r="AH40" s="144">
        <v>27</v>
      </c>
      <c r="AI40" s="144">
        <v>27</v>
      </c>
      <c r="AJ40" s="144">
        <v>27</v>
      </c>
      <c r="AL40" s="161">
        <f t="shared" si="38"/>
        <v>0</v>
      </c>
      <c r="AM40" s="161">
        <f t="shared" si="39"/>
        <v>0</v>
      </c>
      <c r="AO40" s="161">
        <f t="shared" si="40"/>
        <v>0</v>
      </c>
      <c r="AP40" s="161">
        <f t="shared" si="41"/>
        <v>0</v>
      </c>
      <c r="AR40" s="161">
        <f t="shared" si="42"/>
        <v>0</v>
      </c>
      <c r="AS40" s="161">
        <f t="shared" si="43"/>
        <v>0</v>
      </c>
      <c r="AU40" s="161">
        <f t="shared" si="44"/>
        <v>0</v>
      </c>
      <c r="AV40" s="161">
        <f t="shared" si="45"/>
        <v>0</v>
      </c>
      <c r="AX40" s="161">
        <f t="shared" si="46"/>
        <v>0</v>
      </c>
      <c r="AY40" s="161">
        <f t="shared" si="47"/>
        <v>0</v>
      </c>
      <c r="BA40" s="161">
        <f t="shared" si="48"/>
        <v>0</v>
      </c>
      <c r="BB40" s="161">
        <f t="shared" si="49"/>
        <v>0</v>
      </c>
      <c r="BD40" s="161">
        <f t="shared" si="50"/>
        <v>0</v>
      </c>
      <c r="BE40" s="161">
        <f t="shared" si="51"/>
        <v>0</v>
      </c>
      <c r="BG40" s="161">
        <f t="shared" si="52"/>
        <v>0</v>
      </c>
      <c r="BH40" s="161">
        <f t="shared" si="53"/>
        <v>0</v>
      </c>
      <c r="BJ40" s="161">
        <f t="shared" si="54"/>
        <v>0</v>
      </c>
      <c r="BK40" s="161">
        <f t="shared" si="55"/>
        <v>0</v>
      </c>
      <c r="BM40" s="161">
        <f t="shared" si="56"/>
        <v>0</v>
      </c>
      <c r="BN40" s="161">
        <f t="shared" si="57"/>
        <v>0</v>
      </c>
      <c r="BP40" s="161">
        <f t="shared" si="58"/>
        <v>0</v>
      </c>
      <c r="BQ40" s="161">
        <f t="shared" si="59"/>
        <v>0</v>
      </c>
      <c r="BS40" s="161">
        <f t="shared" si="60"/>
        <v>0</v>
      </c>
      <c r="BT40" s="161">
        <f t="shared" si="61"/>
        <v>0</v>
      </c>
      <c r="BU40" s="144">
        <f t="shared" si="24"/>
        <v>0</v>
      </c>
    </row>
    <row r="41" spans="1:73" ht="14.45" customHeight="1" x14ac:dyDescent="0.2">
      <c r="A41" s="132"/>
      <c r="B41" s="153">
        <v>31</v>
      </c>
      <c r="C41" s="154">
        <v>31</v>
      </c>
      <c r="D41" s="155">
        <f t="shared" si="25"/>
        <v>0</v>
      </c>
      <c r="E41" s="156"/>
      <c r="F41" s="157"/>
      <c r="G41" s="158"/>
      <c r="H41" s="159"/>
      <c r="I41" s="158"/>
      <c r="J41" s="159"/>
      <c r="K41" s="158"/>
      <c r="L41" s="159"/>
      <c r="M41" s="158"/>
      <c r="N41" s="159"/>
      <c r="O41" s="158"/>
      <c r="P41" s="159"/>
      <c r="Q41" s="158"/>
      <c r="R41" s="159"/>
      <c r="S41" s="158"/>
      <c r="T41" s="159"/>
      <c r="U41" s="158"/>
      <c r="V41" s="159"/>
      <c r="W41" s="158"/>
      <c r="X41" s="159"/>
      <c r="Y41" s="158"/>
      <c r="Z41" s="159"/>
      <c r="AA41" s="158"/>
      <c r="AB41" s="159"/>
      <c r="AC41" s="158"/>
      <c r="AD41" s="132"/>
      <c r="AH41" s="144">
        <v>28</v>
      </c>
      <c r="AI41" s="144">
        <v>28</v>
      </c>
      <c r="AJ41" s="144">
        <v>28</v>
      </c>
      <c r="AL41" s="161">
        <f t="shared" si="38"/>
        <v>0</v>
      </c>
      <c r="AM41" s="161">
        <f t="shared" si="39"/>
        <v>0</v>
      </c>
      <c r="AO41" s="161">
        <f t="shared" si="40"/>
        <v>0</v>
      </c>
      <c r="AP41" s="161">
        <f t="shared" si="41"/>
        <v>0</v>
      </c>
      <c r="AR41" s="161">
        <f t="shared" si="42"/>
        <v>0</v>
      </c>
      <c r="AS41" s="161">
        <f t="shared" si="43"/>
        <v>0</v>
      </c>
      <c r="AU41" s="161">
        <f t="shared" si="44"/>
        <v>0</v>
      </c>
      <c r="AV41" s="161">
        <f t="shared" si="45"/>
        <v>0</v>
      </c>
      <c r="AX41" s="161">
        <f t="shared" si="46"/>
        <v>0</v>
      </c>
      <c r="AY41" s="161">
        <f t="shared" si="47"/>
        <v>0</v>
      </c>
      <c r="BA41" s="161">
        <f t="shared" si="48"/>
        <v>0</v>
      </c>
      <c r="BB41" s="161">
        <f t="shared" si="49"/>
        <v>0</v>
      </c>
      <c r="BD41" s="161">
        <f t="shared" si="50"/>
        <v>0</v>
      </c>
      <c r="BE41" s="161">
        <f t="shared" si="51"/>
        <v>0</v>
      </c>
      <c r="BG41" s="161">
        <f t="shared" si="52"/>
        <v>0</v>
      </c>
      <c r="BH41" s="161">
        <f t="shared" si="53"/>
        <v>0</v>
      </c>
      <c r="BJ41" s="161">
        <f t="shared" si="54"/>
        <v>0</v>
      </c>
      <c r="BK41" s="161">
        <f t="shared" si="55"/>
        <v>0</v>
      </c>
      <c r="BM41" s="161">
        <f t="shared" si="56"/>
        <v>0</v>
      </c>
      <c r="BN41" s="161">
        <f t="shared" si="57"/>
        <v>0</v>
      </c>
      <c r="BP41" s="161">
        <f t="shared" si="58"/>
        <v>0</v>
      </c>
      <c r="BQ41" s="161">
        <f t="shared" si="59"/>
        <v>0</v>
      </c>
      <c r="BS41" s="161">
        <f t="shared" si="60"/>
        <v>0</v>
      </c>
      <c r="BT41" s="161">
        <f t="shared" si="61"/>
        <v>0</v>
      </c>
      <c r="BU41" s="144">
        <f t="shared" si="24"/>
        <v>0</v>
      </c>
    </row>
    <row r="42" spans="1:73" ht="12.75"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H42" s="144">
        <v>29</v>
      </c>
      <c r="AI42" s="144">
        <v>29</v>
      </c>
      <c r="AJ42" s="144">
        <v>29</v>
      </c>
      <c r="BD42" s="164"/>
      <c r="BU42" s="144" t="e">
        <f>SUM(BU11:BU41)</f>
        <v>#REF!</v>
      </c>
    </row>
    <row r="43" spans="1:73" ht="12.75"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H43" s="144">
        <v>30</v>
      </c>
      <c r="AI43" s="144">
        <v>30</v>
      </c>
      <c r="AJ43" s="144">
        <v>30</v>
      </c>
      <c r="AL43" s="161" t="e">
        <f>SUM(AL11:AL41)</f>
        <v>#REF!</v>
      </c>
      <c r="BD43" s="163"/>
    </row>
    <row r="44" spans="1:73" ht="12.75"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H44" s="144"/>
      <c r="AI44" s="144"/>
      <c r="AJ44" s="144"/>
      <c r="AL44" s="161">
        <v>31</v>
      </c>
      <c r="AO44" s="161">
        <v>31</v>
      </c>
      <c r="AR44" s="161">
        <v>30</v>
      </c>
      <c r="AU44" s="161">
        <v>31</v>
      </c>
      <c r="AX44" s="161">
        <v>30</v>
      </c>
      <c r="BA44" s="161">
        <v>31</v>
      </c>
      <c r="BD44" s="163">
        <v>31</v>
      </c>
      <c r="BG44" s="161">
        <v>28</v>
      </c>
      <c r="BJ44" s="161">
        <v>31</v>
      </c>
      <c r="BM44" s="161">
        <v>30</v>
      </c>
      <c r="BP44" s="161">
        <v>31</v>
      </c>
      <c r="BS44" s="161">
        <v>30</v>
      </c>
      <c r="BU44" s="129"/>
    </row>
    <row r="45" spans="1:73" ht="12.75"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H45" s="144"/>
      <c r="AI45" s="144"/>
      <c r="AJ45" s="144"/>
      <c r="BD45" s="163"/>
      <c r="BS45" s="169" t="e">
        <f>BS44-BU42</f>
        <v>#REF!</v>
      </c>
      <c r="BU45" s="129"/>
    </row>
    <row r="46" spans="1:73" ht="12.75"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H46" s="144"/>
      <c r="AI46" s="144"/>
      <c r="AJ46" s="144"/>
      <c r="BD46" s="163"/>
      <c r="BS46" s="144"/>
      <c r="BU46" s="129"/>
    </row>
    <row r="47" spans="1:73" ht="12.75"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H47" s="144"/>
      <c r="AI47" s="144"/>
      <c r="AJ47" s="144"/>
      <c r="BD47" s="163"/>
      <c r="BS47" s="169"/>
    </row>
    <row r="48" spans="1:73" ht="12.75"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H48" s="144">
        <v>0</v>
      </c>
      <c r="AI48" s="144">
        <v>0</v>
      </c>
      <c r="AJ48" s="144">
        <v>0</v>
      </c>
    </row>
    <row r="49" spans="1:30" ht="12.75"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row>
    <row r="50" spans="1:30" ht="12.75"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row>
  </sheetData>
  <protectedRanges>
    <protectedRange sqref="Q2:AC3 E11:E12 E36:AC41 F32:AC35" name="Range1_2"/>
    <protectedRange sqref="E35" name="Range1_2_1_3"/>
    <protectedRange sqref="E34" name="Range1_2_1_3_2"/>
    <protectedRange sqref="E33" name="Range1_2_1_3_2_1"/>
    <protectedRange sqref="E25:E28" name="Range1_2_1_3_2_2"/>
    <protectedRange sqref="E29:E32" name="Range1_2_1_3_2_1_1"/>
    <protectedRange sqref="F11:AC30 G31:AC31" name="Range1_2_2"/>
  </protectedRanges>
  <mergeCells count="33">
    <mergeCell ref="D11:D12"/>
    <mergeCell ref="E11:E12"/>
    <mergeCell ref="L9:M9"/>
    <mergeCell ref="N9:O9"/>
    <mergeCell ref="P9:Q9"/>
    <mergeCell ref="A1:B4"/>
    <mergeCell ref="E1:K4"/>
    <mergeCell ref="Q2:AC2"/>
    <mergeCell ref="Q3:AC3"/>
    <mergeCell ref="B9:B10"/>
    <mergeCell ref="D9:D10"/>
    <mergeCell ref="E9:E10"/>
    <mergeCell ref="F9:G9"/>
    <mergeCell ref="H9:I9"/>
    <mergeCell ref="J9:K9"/>
    <mergeCell ref="X9:Y9"/>
    <mergeCell ref="Z9:AA9"/>
    <mergeCell ref="AB9:AC9"/>
    <mergeCell ref="R9:S9"/>
    <mergeCell ref="T9:U9"/>
    <mergeCell ref="V9:W9"/>
    <mergeCell ref="AL9:AM9"/>
    <mergeCell ref="AO9:AP9"/>
    <mergeCell ref="AR9:AS9"/>
    <mergeCell ref="AU9:AV9"/>
    <mergeCell ref="AX9:AY9"/>
    <mergeCell ref="BP9:BQ9"/>
    <mergeCell ref="BS9:BT9"/>
    <mergeCell ref="BA9:BB9"/>
    <mergeCell ref="BD9:BE9"/>
    <mergeCell ref="BG9:BH9"/>
    <mergeCell ref="BJ9:BK9"/>
    <mergeCell ref="BM9:BN9"/>
  </mergeCells>
  <conditionalFormatting sqref="D11 D13:D41">
    <cfRule type="cellIs" dxfId="475" priority="1" operator="between">
      <formula>$AH$26</formula>
      <formula>$AI$26</formula>
    </cfRule>
    <cfRule type="cellIs" dxfId="474" priority="2" operator="between">
      <formula>$AH$25</formula>
      <formula>$AI$25</formula>
    </cfRule>
    <cfRule type="cellIs" dxfId="473" priority="3" operator="between">
      <formula>$AH$24</formula>
      <formula>$AI$24</formula>
    </cfRule>
    <cfRule type="cellIs" dxfId="472" priority="4" operator="between">
      <formula>$AH$23</formula>
      <formula>$AI$23</formula>
    </cfRule>
    <cfRule type="cellIs" dxfId="471" priority="5" operator="between">
      <formula>$AH$22</formula>
      <formula>$AI$22</formula>
    </cfRule>
    <cfRule type="cellIs" dxfId="470" priority="6" operator="between">
      <formula>$AH$21</formula>
      <formula>$AI$21</formula>
    </cfRule>
    <cfRule type="cellIs" dxfId="469" priority="7" operator="between">
      <formula>$AH$20</formula>
      <formula>$AI$20</formula>
    </cfRule>
    <cfRule type="cellIs" dxfId="468" priority="8" operator="between">
      <formula>$AH$19</formula>
      <formula>$AI$19</formula>
    </cfRule>
    <cfRule type="cellIs" dxfId="467" priority="9" operator="between">
      <formula>$AH$17</formula>
      <formula>$AI$17</formula>
    </cfRule>
    <cfRule type="cellIs" dxfId="466" priority="10" operator="between">
      <formula>$AH$16</formula>
      <formula>$AI$16</formula>
    </cfRule>
    <cfRule type="cellIs" dxfId="465" priority="11" operator="between">
      <formula>$AH$15</formula>
      <formula>$AI$15</formula>
    </cfRule>
    <cfRule type="cellIs" dxfId="464" priority="12" operator="between">
      <formula>$AH$14</formula>
      <formula>$AI$14</formula>
    </cfRule>
    <cfRule type="cellIs" dxfId="463" priority="13" operator="between">
      <formula>$AH$13</formula>
      <formula>$AI$13</formula>
    </cfRule>
    <cfRule type="cellIs" dxfId="462" priority="14" operator="between">
      <formula>$AH$12</formula>
      <formula>$AI$12</formula>
    </cfRule>
    <cfRule type="cellIs" dxfId="461" priority="15" operator="between">
      <formula>$AH$11</formula>
      <formula>$AI$11</formula>
    </cfRule>
  </conditionalFormatting>
  <conditionalFormatting sqref="D11 D13:D41">
    <cfRule type="cellIs" dxfId="460" priority="468" operator="between">
      <formula>$AH$48</formula>
      <formula>$AI$48</formula>
    </cfRule>
    <cfRule type="cellIs" dxfId="459" priority="469" operator="between">
      <formula>#REF!</formula>
      <formula>#REF!</formula>
    </cfRule>
    <cfRule type="cellIs" dxfId="458" priority="470" operator="between">
      <formula>$AH$43</formula>
      <formula>$AI$43</formula>
    </cfRule>
    <cfRule type="cellIs" dxfId="457" priority="471" operator="between">
      <formula>$AH$42</formula>
      <formula>$AI$42</formula>
    </cfRule>
    <cfRule type="cellIs" dxfId="456" priority="472" operator="between">
      <formula>$AH$41</formula>
      <formula>$AI$41</formula>
    </cfRule>
    <cfRule type="cellIs" dxfId="455" priority="473" operator="between">
      <formula>$AH$40</formula>
      <formula>$AI$40</formula>
    </cfRule>
    <cfRule type="cellIs" dxfId="454" priority="474" operator="between">
      <formula>$AH$39</formula>
      <formula>$AI$39</formula>
    </cfRule>
    <cfRule type="cellIs" dxfId="453" priority="475" operator="between">
      <formula>$AH$37</formula>
      <formula>$AI$37</formula>
    </cfRule>
    <cfRule type="cellIs" dxfId="452" priority="476" operator="between">
      <formula>$AH$36</formula>
      <formula>$AI$36</formula>
    </cfRule>
    <cfRule type="cellIs" dxfId="451" priority="477" operator="between">
      <formula>$AH$35</formula>
      <formula>$AI$35</formula>
    </cfRule>
    <cfRule type="cellIs" dxfId="450" priority="478" operator="between">
      <formula>$AH$34</formula>
      <formula>$AI$34</formula>
    </cfRule>
    <cfRule type="cellIs" dxfId="449" priority="479" operator="between">
      <formula>$AH$33</formula>
      <formula>$AI$33</formula>
    </cfRule>
    <cfRule type="cellIs" dxfId="448" priority="480" operator="between">
      <formula>$AH$32</formula>
      <formula>$AI$32</formula>
    </cfRule>
    <cfRule type="cellIs" dxfId="447" priority="481" operator="between">
      <formula>$AH$31</formula>
      <formula>$AI$31</formula>
    </cfRule>
    <cfRule type="cellIs" dxfId="446" priority="482" operator="between">
      <formula>$AH$30</formula>
      <formula>$AI$30</formula>
    </cfRule>
    <cfRule type="cellIs" dxfId="445" priority="483" operator="between">
      <formula>$AH$29</formula>
      <formula>$AI$29</formula>
    </cfRule>
    <cfRule type="cellIs" dxfId="444" priority="484" operator="between">
      <formula>$AH$27</formula>
      <formula>$AI$27</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97"/>
  <sheetViews>
    <sheetView showGridLines="0" showRowColHeaders="0" zoomScale="112" zoomScaleNormal="112" workbookViewId="0">
      <selection activeCell="B7" sqref="B7:AC7"/>
    </sheetView>
  </sheetViews>
  <sheetFormatPr defaultColWidth="0" defaultRowHeight="15" customHeight="1" zeroHeight="1" x14ac:dyDescent="0.2"/>
  <cols>
    <col min="1" max="1" width="9.140625" style="29" customWidth="1"/>
    <col min="2" max="2" width="6.7109375" style="29" customWidth="1"/>
    <col min="3" max="8" width="3.85546875" style="29" customWidth="1"/>
    <col min="9" max="9" width="1.85546875" style="29" customWidth="1"/>
    <col min="10" max="10" width="6.7109375" style="29" customWidth="1"/>
    <col min="11" max="16" width="3.85546875" style="29" customWidth="1"/>
    <col min="17" max="17" width="2" style="29" customWidth="1"/>
    <col min="18" max="18" width="6.7109375" style="29" customWidth="1"/>
    <col min="19" max="24" width="3.85546875" style="29" customWidth="1"/>
    <col min="25" max="25" width="1.7109375" style="29" customWidth="1"/>
    <col min="26" max="26" width="2.7109375" style="29" customWidth="1"/>
    <col min="27" max="27" width="6.7109375" style="29" customWidth="1"/>
    <col min="28" max="28" width="30.7109375" style="29" customWidth="1"/>
    <col min="29" max="29" width="2.140625" style="29" customWidth="1"/>
    <col min="30" max="30" width="4.7109375" style="29" customWidth="1"/>
    <col min="31" max="61" width="4.7109375" style="29" hidden="1" customWidth="1"/>
    <col min="62" max="62" width="11.7109375" style="29" hidden="1" customWidth="1"/>
    <col min="63" max="64" width="4.7109375" style="29" hidden="1" customWidth="1"/>
    <col min="65" max="90" width="0" style="29" hidden="1" customWidth="1"/>
    <col min="91" max="16384" width="4.7109375" style="29" hidden="1"/>
  </cols>
  <sheetData>
    <row r="1" spans="1:90" ht="9.9499999999999993" customHeight="1" thickBot="1" x14ac:dyDescent="0.25">
      <c r="A1" s="26"/>
      <c r="B1" s="337" t="s">
        <v>24</v>
      </c>
      <c r="C1" s="337"/>
      <c r="D1" s="337"/>
      <c r="E1" s="337"/>
      <c r="F1" s="337"/>
      <c r="G1" s="337"/>
      <c r="H1" s="337"/>
      <c r="I1" s="337"/>
      <c r="J1" s="337"/>
      <c r="K1" s="337"/>
      <c r="L1" s="337"/>
      <c r="M1" s="337"/>
      <c r="N1" s="337"/>
      <c r="O1" s="337"/>
      <c r="P1" s="337"/>
      <c r="Q1" s="337"/>
      <c r="R1" s="337"/>
      <c r="S1" s="337"/>
      <c r="T1" s="337"/>
      <c r="U1" s="27"/>
      <c r="V1" s="27"/>
      <c r="W1" s="27"/>
      <c r="X1" s="27"/>
      <c r="Y1" s="27"/>
      <c r="Z1" s="27"/>
      <c r="AA1" s="27"/>
      <c r="AB1" s="339"/>
      <c r="AC1" s="339"/>
      <c r="AD1" s="27"/>
      <c r="AE1" s="28"/>
    </row>
    <row r="2" spans="1:90" ht="39.950000000000003" customHeight="1" thickBot="1" x14ac:dyDescent="0.25">
      <c r="A2" s="26"/>
      <c r="B2" s="337"/>
      <c r="C2" s="337"/>
      <c r="D2" s="337"/>
      <c r="E2" s="337"/>
      <c r="F2" s="337"/>
      <c r="G2" s="337"/>
      <c r="H2" s="337"/>
      <c r="I2" s="337"/>
      <c r="J2" s="337"/>
      <c r="K2" s="337"/>
      <c r="L2" s="337"/>
      <c r="M2" s="337"/>
      <c r="N2" s="337"/>
      <c r="O2" s="337"/>
      <c r="P2" s="337"/>
      <c r="Q2" s="337"/>
      <c r="R2" s="337"/>
      <c r="S2" s="337"/>
      <c r="T2" s="337"/>
      <c r="U2" s="27"/>
      <c r="V2" s="341" t="s">
        <v>25</v>
      </c>
      <c r="W2" s="342"/>
      <c r="X2" s="342"/>
      <c r="Y2" s="342"/>
      <c r="Z2" s="343"/>
      <c r="AA2" s="27"/>
      <c r="AB2" s="339"/>
      <c r="AC2" s="339"/>
      <c r="AD2" s="27"/>
      <c r="AE2" s="28"/>
      <c r="AO2" s="30"/>
    </row>
    <row r="3" spans="1:90" ht="9.9499999999999993" customHeight="1" x14ac:dyDescent="0.2">
      <c r="A3" s="31"/>
      <c r="B3" s="338"/>
      <c r="C3" s="338"/>
      <c r="D3" s="338"/>
      <c r="E3" s="338"/>
      <c r="F3" s="338"/>
      <c r="G3" s="338"/>
      <c r="H3" s="338"/>
      <c r="I3" s="338"/>
      <c r="J3" s="338"/>
      <c r="K3" s="338"/>
      <c r="L3" s="338"/>
      <c r="M3" s="338"/>
      <c r="N3" s="338"/>
      <c r="O3" s="338"/>
      <c r="P3" s="338"/>
      <c r="Q3" s="338"/>
      <c r="R3" s="338"/>
      <c r="S3" s="338"/>
      <c r="T3" s="338"/>
      <c r="U3" s="32"/>
      <c r="V3" s="33"/>
      <c r="W3" s="32"/>
      <c r="X3" s="32"/>
      <c r="Y3" s="32"/>
      <c r="Z3" s="32"/>
      <c r="AA3" s="32"/>
      <c r="AB3" s="340"/>
      <c r="AC3" s="340"/>
      <c r="AD3" s="32"/>
      <c r="AE3" s="28"/>
      <c r="AO3" s="34"/>
    </row>
    <row r="4" spans="1:90" ht="24.95" customHeight="1" x14ac:dyDescent="0.2">
      <c r="A4" s="35"/>
      <c r="B4" s="36"/>
      <c r="C4" s="36"/>
      <c r="D4" s="36"/>
      <c r="E4" s="36"/>
      <c r="F4" s="36"/>
      <c r="G4" s="36"/>
      <c r="H4" s="36"/>
      <c r="I4" s="36"/>
      <c r="J4" s="36"/>
      <c r="K4" s="36"/>
      <c r="L4" s="36"/>
      <c r="M4" s="36"/>
      <c r="N4" s="36"/>
      <c r="O4" s="36"/>
      <c r="P4" s="37"/>
      <c r="Q4" s="37"/>
      <c r="R4" s="37"/>
      <c r="S4" s="37"/>
      <c r="T4" s="37"/>
      <c r="U4" s="37"/>
      <c r="V4" s="38"/>
      <c r="W4" s="37"/>
      <c r="X4" s="37"/>
      <c r="Y4" s="37"/>
      <c r="Z4" s="37"/>
      <c r="AA4" s="37"/>
      <c r="AB4" s="37"/>
      <c r="AC4" s="37"/>
      <c r="AD4" s="37"/>
      <c r="AE4" s="28"/>
      <c r="AO4" s="34"/>
      <c r="BI4" s="39">
        <f ca="1">NOW()</f>
        <v>42949.434064120367</v>
      </c>
    </row>
    <row r="5" spans="1:90" ht="19.5" customHeight="1" x14ac:dyDescent="0.2">
      <c r="A5" s="40">
        <v>41113</v>
      </c>
      <c r="B5" s="344" t="s">
        <v>26</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7"/>
      <c r="AN5" s="41"/>
      <c r="AO5" s="34"/>
      <c r="BI5" s="42">
        <f ca="1">TODAY()</f>
        <v>42949</v>
      </c>
    </row>
    <row r="6" spans="1:90" ht="19.5" customHeight="1" x14ac:dyDescent="0.2">
      <c r="A6" s="43" t="s">
        <v>27</v>
      </c>
      <c r="B6" s="345" t="str">
        <f>'DATA AWAL'!D4</f>
        <v>SMAN 2 PURWOKERTO</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7"/>
      <c r="AN6" s="41"/>
      <c r="AO6" s="34"/>
    </row>
    <row r="7" spans="1:90" ht="15" customHeight="1" x14ac:dyDescent="0.2">
      <c r="A7" s="43">
        <f>MONTH(A5)</f>
        <v>7</v>
      </c>
      <c r="B7" s="346" t="str">
        <f>CONCATENATE("TAHUN PELAJARAN ",DATA!Q3)</f>
        <v>TAHUN PELAJARAN 2017-2018</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7"/>
      <c r="AN7" s="41"/>
      <c r="AO7" s="34"/>
    </row>
    <row r="8" spans="1:90" ht="12.75" customHeight="1" thickBot="1" x14ac:dyDescent="0.25">
      <c r="A8" s="43" t="e">
        <f>MONTH(A6)</f>
        <v>#VALUE!</v>
      </c>
      <c r="B8" s="44"/>
      <c r="C8" s="45"/>
      <c r="D8" s="45"/>
      <c r="E8" s="45"/>
      <c r="F8" s="45"/>
      <c r="G8" s="45"/>
      <c r="H8" s="45"/>
      <c r="I8" s="44"/>
      <c r="J8" s="44"/>
      <c r="K8" s="45"/>
      <c r="L8" s="45"/>
      <c r="M8" s="45"/>
      <c r="N8" s="45"/>
      <c r="O8" s="45"/>
      <c r="P8" s="45"/>
      <c r="Q8" s="44"/>
      <c r="R8" s="44"/>
      <c r="S8" s="45"/>
      <c r="T8" s="45"/>
      <c r="U8" s="45"/>
      <c r="V8" s="45"/>
      <c r="W8" s="45"/>
      <c r="X8" s="45"/>
      <c r="Y8" s="44"/>
      <c r="Z8" s="44"/>
      <c r="AA8" s="44"/>
      <c r="AB8" s="44"/>
      <c r="AC8" s="44"/>
      <c r="AD8" s="37"/>
      <c r="AN8" s="46"/>
      <c r="AO8" s="47"/>
      <c r="BI8" s="42">
        <f>DATE(MID(DATA!Q3,1,4),7,1)</f>
        <v>42917</v>
      </c>
      <c r="BJ8" s="48" t="s">
        <v>28</v>
      </c>
      <c r="BK8" s="29">
        <v>1</v>
      </c>
      <c r="BL8" s="29" t="str">
        <f>IF(BI10=BJ12,"1","2")</f>
        <v>2</v>
      </c>
    </row>
    <row r="9" spans="1:90" ht="18" customHeight="1" x14ac:dyDescent="0.2">
      <c r="A9" s="43">
        <f>IF(A7=7,WEEKDAY(1*CONCATENATE(1,"/",7,"/",MID(DATA!Q3,1,4))),IF(A8=7,WEEKDAY(1*CONCATENATE(7,"/",1,"/",MID(DATA!Q3,1,4))),""))</f>
        <v>7</v>
      </c>
      <c r="B9" s="49" t="s">
        <v>29</v>
      </c>
      <c r="C9" s="331" t="str">
        <f>CONCATENATE("Juli ",MID(DATA!Q3,1,4))</f>
        <v>Juli 2017</v>
      </c>
      <c r="D9" s="331"/>
      <c r="E9" s="331"/>
      <c r="F9" s="331"/>
      <c r="G9" s="331"/>
      <c r="H9" s="332"/>
      <c r="I9" s="44"/>
      <c r="J9" s="49" t="s">
        <v>29</v>
      </c>
      <c r="K9" s="331" t="str">
        <f>CONCATENATE("Agustus ",MID(DATA!Q3,1,4))</f>
        <v>Agustus 2017</v>
      </c>
      <c r="L9" s="331"/>
      <c r="M9" s="331"/>
      <c r="N9" s="331"/>
      <c r="O9" s="331"/>
      <c r="P9" s="332"/>
      <c r="Q9" s="44"/>
      <c r="R9" s="49" t="s">
        <v>29</v>
      </c>
      <c r="S9" s="331" t="str">
        <f>CONCATENATE("September ",MID(DATA!Q3,1,4))</f>
        <v>September 2017</v>
      </c>
      <c r="T9" s="331"/>
      <c r="U9" s="331"/>
      <c r="V9" s="331"/>
      <c r="W9" s="331"/>
      <c r="X9" s="332"/>
      <c r="Y9" s="44"/>
      <c r="Z9" s="333" t="s">
        <v>30</v>
      </c>
      <c r="AA9" s="334"/>
      <c r="AB9" s="334"/>
      <c r="AC9" s="335"/>
      <c r="AD9" s="37"/>
      <c r="AH9" s="336" t="s">
        <v>31</v>
      </c>
      <c r="AI9" s="330"/>
      <c r="AJ9" s="329">
        <v>7</v>
      </c>
      <c r="AK9" s="330"/>
      <c r="AL9" s="329">
        <v>8</v>
      </c>
      <c r="AM9" s="330"/>
      <c r="AN9" s="329">
        <v>9</v>
      </c>
      <c r="AO9" s="330"/>
      <c r="AP9" s="329">
        <v>10</v>
      </c>
      <c r="AQ9" s="330"/>
      <c r="AR9" s="329">
        <v>11</v>
      </c>
      <c r="AS9" s="330"/>
      <c r="AT9" s="329">
        <v>12</v>
      </c>
      <c r="AU9" s="330"/>
      <c r="AV9" s="329">
        <v>1</v>
      </c>
      <c r="AW9" s="330"/>
      <c r="AX9" s="329">
        <v>2</v>
      </c>
      <c r="AY9" s="330"/>
      <c r="AZ9" s="329">
        <v>3</v>
      </c>
      <c r="BA9" s="330"/>
      <c r="BB9" s="329">
        <v>4</v>
      </c>
      <c r="BC9" s="330"/>
      <c r="BD9" s="329">
        <v>5</v>
      </c>
      <c r="BE9" s="330"/>
      <c r="BF9" s="329">
        <v>6</v>
      </c>
      <c r="BG9" s="330"/>
      <c r="BJ9" s="48" t="s">
        <v>32</v>
      </c>
      <c r="BK9" s="29">
        <v>2</v>
      </c>
      <c r="BO9" s="329">
        <v>7</v>
      </c>
      <c r="BP9" s="330"/>
      <c r="BQ9" s="329">
        <v>8</v>
      </c>
      <c r="BR9" s="330"/>
      <c r="BS9" s="329">
        <v>9</v>
      </c>
      <c r="BT9" s="330"/>
      <c r="BU9" s="329">
        <v>10</v>
      </c>
      <c r="BV9" s="330"/>
      <c r="BW9" s="329">
        <v>11</v>
      </c>
      <c r="BX9" s="330"/>
      <c r="BY9" s="329">
        <v>12</v>
      </c>
      <c r="BZ9" s="330"/>
      <c r="CA9" s="329">
        <v>1</v>
      </c>
      <c r="CB9" s="330"/>
      <c r="CC9" s="329">
        <v>2</v>
      </c>
      <c r="CD9" s="330"/>
      <c r="CE9" s="329">
        <v>3</v>
      </c>
      <c r="CF9" s="330"/>
      <c r="CG9" s="329">
        <v>4</v>
      </c>
      <c r="CH9" s="330"/>
      <c r="CI9" s="329">
        <v>5</v>
      </c>
      <c r="CJ9" s="330"/>
      <c r="CK9" s="329">
        <v>6</v>
      </c>
      <c r="CL9" s="330"/>
    </row>
    <row r="10" spans="1:90" ht="12.95" customHeight="1" thickBot="1" x14ac:dyDescent="0.25">
      <c r="A10" s="43">
        <f>IF(A$9=1,1,0)</f>
        <v>0</v>
      </c>
      <c r="B10" s="50" t="s">
        <v>33</v>
      </c>
      <c r="C10" s="51" t="str">
        <f>IF(A10=1,1,"")</f>
        <v/>
      </c>
      <c r="D10" s="51">
        <f>C16+1</f>
        <v>2</v>
      </c>
      <c r="E10" s="51">
        <f>D16+1</f>
        <v>9</v>
      </c>
      <c r="F10" s="51">
        <f>E16+1</f>
        <v>16</v>
      </c>
      <c r="G10" s="51">
        <f>F16+1</f>
        <v>23</v>
      </c>
      <c r="H10" s="30">
        <f>IF(G16=31,"",IF(G16="","",G16+1))</f>
        <v>30</v>
      </c>
      <c r="I10" s="52"/>
      <c r="J10" s="50" t="s">
        <v>34</v>
      </c>
      <c r="K10" s="51" t="str">
        <f>IF(OR(H16=31,G16=31),1,"")</f>
        <v/>
      </c>
      <c r="L10" s="51">
        <f>K16+1</f>
        <v>6</v>
      </c>
      <c r="M10" s="51">
        <f>L16+1</f>
        <v>13</v>
      </c>
      <c r="N10" s="51">
        <f>M16+1</f>
        <v>20</v>
      </c>
      <c r="O10" s="51">
        <f>N16+1</f>
        <v>27</v>
      </c>
      <c r="P10" s="30" t="str">
        <f>IF(O16=31,"",IF(O16="","",O16+1))</f>
        <v/>
      </c>
      <c r="Q10" s="53"/>
      <c r="R10" s="54" t="s">
        <v>34</v>
      </c>
      <c r="S10" s="51" t="str">
        <f>IF(OR(P16=31,O16=31),1,"")</f>
        <v/>
      </c>
      <c r="T10" s="51">
        <f>S16+1</f>
        <v>3</v>
      </c>
      <c r="U10" s="51">
        <f>T16+1</f>
        <v>10</v>
      </c>
      <c r="V10" s="51">
        <f>U16+1</f>
        <v>17</v>
      </c>
      <c r="W10" s="51">
        <f>V16+1</f>
        <v>24</v>
      </c>
      <c r="X10" s="30" t="str">
        <f>IF(W16=30,"",IF(W16="","",W16+1))</f>
        <v/>
      </c>
      <c r="Y10" s="53"/>
      <c r="Z10" s="82"/>
      <c r="AA10" s="55"/>
      <c r="AB10" s="56"/>
      <c r="AC10" s="57"/>
      <c r="AD10" s="37"/>
      <c r="AH10" s="58" t="s">
        <v>35</v>
      </c>
      <c r="AI10" s="59" t="s">
        <v>36</v>
      </c>
      <c r="AJ10" s="58" t="s">
        <v>35</v>
      </c>
      <c r="AK10" s="59" t="s">
        <v>36</v>
      </c>
      <c r="AL10" s="58" t="s">
        <v>35</v>
      </c>
      <c r="AM10" s="59" t="s">
        <v>36</v>
      </c>
      <c r="AN10" s="58" t="s">
        <v>35</v>
      </c>
      <c r="AO10" s="59" t="s">
        <v>36</v>
      </c>
      <c r="AP10" s="58" t="s">
        <v>35</v>
      </c>
      <c r="AQ10" s="59" t="s">
        <v>36</v>
      </c>
      <c r="AR10" s="58" t="s">
        <v>35</v>
      </c>
      <c r="AS10" s="59" t="s">
        <v>36</v>
      </c>
      <c r="AT10" s="58" t="s">
        <v>35</v>
      </c>
      <c r="AU10" s="59" t="s">
        <v>36</v>
      </c>
      <c r="AV10" s="58" t="s">
        <v>35</v>
      </c>
      <c r="AW10" s="59" t="s">
        <v>36</v>
      </c>
      <c r="AX10" s="58" t="s">
        <v>35</v>
      </c>
      <c r="AY10" s="59" t="s">
        <v>36</v>
      </c>
      <c r="AZ10" s="58" t="s">
        <v>35</v>
      </c>
      <c r="BA10" s="59" t="s">
        <v>36</v>
      </c>
      <c r="BB10" s="58" t="s">
        <v>35</v>
      </c>
      <c r="BC10" s="59" t="s">
        <v>36</v>
      </c>
      <c r="BD10" s="58" t="s">
        <v>35</v>
      </c>
      <c r="BE10" s="59" t="s">
        <v>36</v>
      </c>
      <c r="BF10" s="58" t="s">
        <v>35</v>
      </c>
      <c r="BG10" s="59" t="s">
        <v>36</v>
      </c>
      <c r="BI10" s="60">
        <f>IF(CONCATENATE(WEEKDAY(1*CONCATENATE(7,"/",1,"/",MID(DATA!Q3,1,4))))*1=5,1,0)</f>
        <v>0</v>
      </c>
      <c r="BJ10" s="48" t="s">
        <v>37</v>
      </c>
      <c r="BK10" s="29">
        <v>3</v>
      </c>
    </row>
    <row r="11" spans="1:90" ht="12.95" customHeight="1" thickTop="1" thickBot="1" x14ac:dyDescent="0.25">
      <c r="A11" s="43">
        <f>IF(A$9=2,1,0)</f>
        <v>0</v>
      </c>
      <c r="B11" s="61" t="s">
        <v>38</v>
      </c>
      <c r="C11" s="41" t="str">
        <f t="shared" ref="C11:C16" si="0">IF(A11=1,1,IF(C10="","",C10+1))</f>
        <v/>
      </c>
      <c r="D11" s="41">
        <f t="shared" ref="D11:F16" si="1">D10+1</f>
        <v>3</v>
      </c>
      <c r="E11" s="41">
        <f t="shared" si="1"/>
        <v>10</v>
      </c>
      <c r="F11" s="41">
        <f t="shared" si="1"/>
        <v>17</v>
      </c>
      <c r="G11" s="41">
        <f>IF(G10=31,"",IF(G10="","",G10+1))</f>
        <v>24</v>
      </c>
      <c r="H11" s="34">
        <f>IF(H10=31,"",IF(H10="","",H10+1))</f>
        <v>31</v>
      </c>
      <c r="I11" s="62"/>
      <c r="J11" s="61" t="s">
        <v>39</v>
      </c>
      <c r="K11" s="41" t="str">
        <f t="shared" ref="K11:K16" si="2">IF(OR(H10=31,G10=31),1,IF(K10="","",K10+1))</f>
        <v/>
      </c>
      <c r="L11" s="41">
        <f t="shared" ref="L11:N16" si="3">L10+1</f>
        <v>7</v>
      </c>
      <c r="M11" s="41">
        <f t="shared" si="3"/>
        <v>14</v>
      </c>
      <c r="N11" s="41">
        <f t="shared" si="3"/>
        <v>21</v>
      </c>
      <c r="O11" s="41">
        <f>IF(O10=31,"",IF(O10="","",O10+1))</f>
        <v>28</v>
      </c>
      <c r="P11" s="34" t="str">
        <f>IF(P10=31,"",IF(P10="","",P10+1))</f>
        <v/>
      </c>
      <c r="Q11" s="44"/>
      <c r="R11" s="63" t="s">
        <v>39</v>
      </c>
      <c r="S11" s="41" t="str">
        <f t="shared" ref="S11:S16" si="4">IF(OR(P10=31,O10=31),1,IF(S10="","",S10+1))</f>
        <v/>
      </c>
      <c r="T11" s="41">
        <f t="shared" ref="T11:V16" si="5">T10+1</f>
        <v>4</v>
      </c>
      <c r="U11" s="41">
        <f t="shared" si="5"/>
        <v>11</v>
      </c>
      <c r="V11" s="41">
        <f t="shared" si="5"/>
        <v>18</v>
      </c>
      <c r="W11" s="41">
        <f t="shared" ref="W11:X16" si="6">IF(W10=30,"",IF(W10="","",W10+1))</f>
        <v>25</v>
      </c>
      <c r="X11" s="34" t="str">
        <f t="shared" si="6"/>
        <v/>
      </c>
      <c r="Y11" s="44"/>
      <c r="Z11" s="82"/>
      <c r="AC11" s="57"/>
      <c r="AD11" s="37"/>
      <c r="AG11" s="64">
        <v>1</v>
      </c>
      <c r="AH11" s="65">
        <f>DATA!B11</f>
        <v>1</v>
      </c>
      <c r="AI11" s="65">
        <f>DATA!C11</f>
        <v>1</v>
      </c>
      <c r="AJ11" s="65">
        <f>DATA!F11</f>
        <v>0</v>
      </c>
      <c r="AK11" s="66">
        <f>DATA!G11</f>
        <v>0</v>
      </c>
      <c r="AL11" s="65">
        <f>DATA!H11</f>
        <v>17</v>
      </c>
      <c r="AM11" s="66">
        <f>DATA!I11</f>
        <v>17</v>
      </c>
      <c r="AN11" s="65">
        <f>DATA!J11</f>
        <v>0</v>
      </c>
      <c r="AO11" s="66">
        <f>DATA!K11</f>
        <v>0</v>
      </c>
      <c r="AP11" s="65">
        <f>DATA!L11</f>
        <v>0</v>
      </c>
      <c r="AQ11" s="66">
        <f>DATA!M11</f>
        <v>0</v>
      </c>
      <c r="AR11" s="65">
        <f>DATA!N11</f>
        <v>0</v>
      </c>
      <c r="AS11" s="66">
        <f>DATA!O11</f>
        <v>0</v>
      </c>
      <c r="AT11" s="65">
        <f>DATA!P11</f>
        <v>0</v>
      </c>
      <c r="AU11" s="66">
        <f>DATA!Q11</f>
        <v>0</v>
      </c>
      <c r="AV11" s="65">
        <f>DATA!R11</f>
        <v>0</v>
      </c>
      <c r="AW11" s="66">
        <f>DATA!S11</f>
        <v>0</v>
      </c>
      <c r="AX11" s="65">
        <f>DATA!T11</f>
        <v>0</v>
      </c>
      <c r="AY11" s="66">
        <f>DATA!U11</f>
        <v>0</v>
      </c>
      <c r="AZ11" s="65">
        <f>DATA!V11</f>
        <v>0</v>
      </c>
      <c r="BA11" s="66">
        <f>DATA!W11</f>
        <v>0</v>
      </c>
      <c r="BB11" s="65">
        <f>DATA!X11</f>
        <v>19</v>
      </c>
      <c r="BC11" s="66">
        <f>DATA!Y11</f>
        <v>19</v>
      </c>
      <c r="BD11" s="65">
        <f>DATA!Z11</f>
        <v>0</v>
      </c>
      <c r="BE11" s="66">
        <f>DATA!AA11</f>
        <v>0</v>
      </c>
      <c r="BF11" s="65">
        <f>DATA!AB11</f>
        <v>0</v>
      </c>
      <c r="BG11" s="66">
        <f>DATA!AC11</f>
        <v>0</v>
      </c>
      <c r="BJ11" s="48" t="s">
        <v>40</v>
      </c>
      <c r="BK11" s="29">
        <v>4</v>
      </c>
      <c r="BO11" s="29">
        <f>AJ11-AK11</f>
        <v>0</v>
      </c>
    </row>
    <row r="12" spans="1:90" ht="12.95" customHeight="1" thickTop="1" thickBot="1" x14ac:dyDescent="0.25">
      <c r="A12" s="35">
        <f>IF(A$9=3,1,0)</f>
        <v>0</v>
      </c>
      <c r="B12" s="61" t="s">
        <v>41</v>
      </c>
      <c r="C12" s="41" t="str">
        <f t="shared" si="0"/>
        <v/>
      </c>
      <c r="D12" s="41">
        <f t="shared" si="1"/>
        <v>4</v>
      </c>
      <c r="E12" s="41">
        <f t="shared" si="1"/>
        <v>11</v>
      </c>
      <c r="F12" s="41">
        <f t="shared" si="1"/>
        <v>18</v>
      </c>
      <c r="G12" s="41">
        <f t="shared" ref="G12:H16" si="7">IF(G11=31,"",IF(G11="","",G11+1))</f>
        <v>25</v>
      </c>
      <c r="H12" s="34" t="str">
        <f t="shared" si="7"/>
        <v/>
      </c>
      <c r="I12" s="62"/>
      <c r="J12" s="61" t="s">
        <v>42</v>
      </c>
      <c r="K12" s="41">
        <f t="shared" si="2"/>
        <v>1</v>
      </c>
      <c r="L12" s="41">
        <f t="shared" si="3"/>
        <v>8</v>
      </c>
      <c r="M12" s="41">
        <f t="shared" si="3"/>
        <v>15</v>
      </c>
      <c r="N12" s="41">
        <f t="shared" si="3"/>
        <v>22</v>
      </c>
      <c r="O12" s="41">
        <f t="shared" ref="O12:P16" si="8">IF(O11=31,"",IF(O11="","",O11+1))</f>
        <v>29</v>
      </c>
      <c r="P12" s="34" t="str">
        <f t="shared" si="8"/>
        <v/>
      </c>
      <c r="Q12" s="44"/>
      <c r="R12" s="63" t="s">
        <v>42</v>
      </c>
      <c r="S12" s="41" t="str">
        <f t="shared" si="4"/>
        <v/>
      </c>
      <c r="T12" s="41">
        <f t="shared" si="5"/>
        <v>5</v>
      </c>
      <c r="U12" s="41">
        <f t="shared" si="5"/>
        <v>12</v>
      </c>
      <c r="V12" s="41">
        <f t="shared" si="5"/>
        <v>19</v>
      </c>
      <c r="W12" s="41">
        <f t="shared" si="6"/>
        <v>26</v>
      </c>
      <c r="X12" s="34" t="str">
        <f t="shared" si="6"/>
        <v/>
      </c>
      <c r="Y12" s="44"/>
      <c r="Z12" s="82"/>
      <c r="AA12" s="67">
        <v>1</v>
      </c>
      <c r="AB12" s="68" t="str">
        <f>IF(OR(DATA!E11=0,DATA!E11=""),"",DATA!E11)</f>
        <v>HUT RI, Buruh</v>
      </c>
      <c r="AC12" s="57"/>
      <c r="AD12" s="37"/>
      <c r="AG12" s="69">
        <v>1</v>
      </c>
      <c r="AH12" s="70">
        <f>DATA!B12</f>
        <v>2</v>
      </c>
      <c r="AI12" s="70">
        <f>DATA!C12</f>
        <v>2</v>
      </c>
      <c r="AJ12" s="70">
        <f>DATA!F12</f>
        <v>0</v>
      </c>
      <c r="AK12" s="71">
        <f>DATA!G12</f>
        <v>0</v>
      </c>
      <c r="AL12" s="70">
        <f>DATA!H12</f>
        <v>0</v>
      </c>
      <c r="AM12" s="71">
        <f>DATA!I12</f>
        <v>0</v>
      </c>
      <c r="AN12" s="70">
        <f>DATA!J12</f>
        <v>0</v>
      </c>
      <c r="AO12" s="71">
        <f>DATA!K12</f>
        <v>0</v>
      </c>
      <c r="AP12" s="70">
        <f>DATA!L12</f>
        <v>0</v>
      </c>
      <c r="AQ12" s="71">
        <f>DATA!M12</f>
        <v>0</v>
      </c>
      <c r="AR12" s="70">
        <f>DATA!N12</f>
        <v>0</v>
      </c>
      <c r="AS12" s="71">
        <f>DATA!O12</f>
        <v>0</v>
      </c>
      <c r="AT12" s="70">
        <f>DATA!P12</f>
        <v>0</v>
      </c>
      <c r="AU12" s="71">
        <f>DATA!Q12</f>
        <v>0</v>
      </c>
      <c r="AV12" s="70">
        <f>DATA!R12</f>
        <v>0</v>
      </c>
      <c r="AW12" s="71">
        <f>DATA!S12</f>
        <v>0</v>
      </c>
      <c r="AX12" s="70">
        <f>DATA!T12</f>
        <v>0</v>
      </c>
      <c r="AY12" s="71">
        <f>DATA!U12</f>
        <v>0</v>
      </c>
      <c r="AZ12" s="70">
        <f>DATA!V12</f>
        <v>0</v>
      </c>
      <c r="BA12" s="71">
        <f>DATA!W12</f>
        <v>0</v>
      </c>
      <c r="BB12" s="70">
        <f>DATA!X12</f>
        <v>0</v>
      </c>
      <c r="BC12" s="71">
        <f>DATA!Y12</f>
        <v>0</v>
      </c>
      <c r="BD12" s="70">
        <f>DATA!Z12</f>
        <v>0</v>
      </c>
      <c r="BE12" s="71">
        <f>DATA!AA12</f>
        <v>0</v>
      </c>
      <c r="BF12" s="70">
        <f>DATA!AB12</f>
        <v>0</v>
      </c>
      <c r="BG12" s="71">
        <f>DATA!AC12</f>
        <v>0</v>
      </c>
      <c r="BI12" s="29">
        <v>5</v>
      </c>
      <c r="BJ12" s="72" t="s">
        <v>43</v>
      </c>
      <c r="BK12" s="29">
        <v>5</v>
      </c>
      <c r="BO12" s="29">
        <f t="shared" ref="BO12:BO45" si="9">AJ12-AK12</f>
        <v>0</v>
      </c>
    </row>
    <row r="13" spans="1:90" ht="12.95" customHeight="1" thickTop="1" thickBot="1" x14ac:dyDescent="0.3">
      <c r="A13" s="83">
        <f>IF(A$9=4,1,0)</f>
        <v>0</v>
      </c>
      <c r="B13" s="61" t="s">
        <v>44</v>
      </c>
      <c r="C13" s="41" t="str">
        <f t="shared" si="0"/>
        <v/>
      </c>
      <c r="D13" s="41">
        <f t="shared" si="1"/>
        <v>5</v>
      </c>
      <c r="E13" s="41">
        <f t="shared" si="1"/>
        <v>12</v>
      </c>
      <c r="F13" s="41">
        <f t="shared" si="1"/>
        <v>19</v>
      </c>
      <c r="G13" s="41">
        <f t="shared" si="7"/>
        <v>26</v>
      </c>
      <c r="H13" s="34" t="str">
        <f t="shared" si="7"/>
        <v/>
      </c>
      <c r="I13" s="62"/>
      <c r="J13" s="61" t="s">
        <v>45</v>
      </c>
      <c r="K13" s="41">
        <f t="shared" si="2"/>
        <v>2</v>
      </c>
      <c r="L13" s="41">
        <f t="shared" si="3"/>
        <v>9</v>
      </c>
      <c r="M13" s="41">
        <f t="shared" si="3"/>
        <v>16</v>
      </c>
      <c r="N13" s="41">
        <f t="shared" si="3"/>
        <v>23</v>
      </c>
      <c r="O13" s="41">
        <f t="shared" si="8"/>
        <v>30</v>
      </c>
      <c r="P13" s="34" t="str">
        <f t="shared" si="8"/>
        <v/>
      </c>
      <c r="Q13" s="44"/>
      <c r="R13" s="63" t="s">
        <v>45</v>
      </c>
      <c r="S13" s="41" t="str">
        <f t="shared" si="4"/>
        <v/>
      </c>
      <c r="T13" s="41">
        <f t="shared" si="5"/>
        <v>6</v>
      </c>
      <c r="U13" s="41">
        <f t="shared" si="5"/>
        <v>13</v>
      </c>
      <c r="V13" s="41">
        <f t="shared" si="5"/>
        <v>20</v>
      </c>
      <c r="W13" s="41">
        <f t="shared" si="6"/>
        <v>27</v>
      </c>
      <c r="X13" s="34" t="str">
        <f t="shared" si="6"/>
        <v/>
      </c>
      <c r="Y13" s="44"/>
      <c r="Z13" s="82"/>
      <c r="AA13" s="73">
        <f>IF(OR(DATA!D13=0,DATA!D13=""),"",DATA!D13)</f>
        <v>3</v>
      </c>
      <c r="AB13" s="68" t="str">
        <f>IF(OR(DATA!E13=0,DATA!E13=""),"",DATA!E13)</f>
        <v>Hari Raya Waisak</v>
      </c>
      <c r="AC13" s="57"/>
      <c r="AD13" s="37"/>
      <c r="AG13" s="74" t="s">
        <v>46</v>
      </c>
      <c r="AH13" s="70">
        <f>DATA!B13</f>
        <v>3</v>
      </c>
      <c r="AI13" s="70">
        <f>DATA!C13</f>
        <v>3</v>
      </c>
      <c r="AJ13" s="70">
        <f>DATA!F13</f>
        <v>0</v>
      </c>
      <c r="AK13" s="71">
        <f>DATA!G13</f>
        <v>0</v>
      </c>
      <c r="AL13" s="70">
        <f>DATA!H13</f>
        <v>0</v>
      </c>
      <c r="AM13" s="71">
        <f>DATA!I13</f>
        <v>0</v>
      </c>
      <c r="AN13" s="70">
        <f>DATA!J13</f>
        <v>0</v>
      </c>
      <c r="AO13" s="71">
        <f>DATA!K13</f>
        <v>0</v>
      </c>
      <c r="AP13" s="70">
        <f>DATA!L13</f>
        <v>0</v>
      </c>
      <c r="AQ13" s="71">
        <f>DATA!M13</f>
        <v>0</v>
      </c>
      <c r="AR13" s="70">
        <f>DATA!N13</f>
        <v>0</v>
      </c>
      <c r="AS13" s="71">
        <f>DATA!O13</f>
        <v>0</v>
      </c>
      <c r="AT13" s="70">
        <f>DATA!P13</f>
        <v>0</v>
      </c>
      <c r="AU13" s="71">
        <f>DATA!Q13</f>
        <v>0</v>
      </c>
      <c r="AV13" s="70">
        <f>DATA!R13</f>
        <v>0</v>
      </c>
      <c r="AW13" s="71">
        <f>DATA!S13</f>
        <v>0</v>
      </c>
      <c r="AX13" s="70">
        <f>DATA!T13</f>
        <v>0</v>
      </c>
      <c r="AY13" s="71">
        <f>DATA!U13</f>
        <v>0</v>
      </c>
      <c r="AZ13" s="70">
        <f>DATA!V13</f>
        <v>0</v>
      </c>
      <c r="BA13" s="71">
        <f>DATA!W13</f>
        <v>0</v>
      </c>
      <c r="BB13" s="70">
        <f>DATA!X13</f>
        <v>0</v>
      </c>
      <c r="BC13" s="71">
        <f>DATA!Y13</f>
        <v>0</v>
      </c>
      <c r="BD13" s="70">
        <f>DATA!Z13</f>
        <v>0</v>
      </c>
      <c r="BE13" s="71">
        <f>DATA!AA13</f>
        <v>0</v>
      </c>
      <c r="BF13" s="70">
        <f>DATA!AB13</f>
        <v>0</v>
      </c>
      <c r="BG13" s="71">
        <f>DATA!AC13</f>
        <v>0</v>
      </c>
      <c r="BI13" s="29" t="str">
        <f>IF(BI10=BI12,1,"b")</f>
        <v>b</v>
      </c>
      <c r="BJ13" s="48" t="s">
        <v>47</v>
      </c>
      <c r="BK13" s="29">
        <v>6</v>
      </c>
      <c r="BO13" s="29">
        <f t="shared" si="9"/>
        <v>0</v>
      </c>
    </row>
    <row r="14" spans="1:90" ht="12.95" customHeight="1" thickTop="1" thickBot="1" x14ac:dyDescent="0.25">
      <c r="A14" s="43">
        <f>IF(A$9=5,1,0)</f>
        <v>0</v>
      </c>
      <c r="B14" s="61" t="s">
        <v>48</v>
      </c>
      <c r="C14" s="41" t="str">
        <f t="shared" si="0"/>
        <v/>
      </c>
      <c r="D14" s="41">
        <f t="shared" si="1"/>
        <v>6</v>
      </c>
      <c r="E14" s="41">
        <f t="shared" si="1"/>
        <v>13</v>
      </c>
      <c r="F14" s="41">
        <f t="shared" si="1"/>
        <v>20</v>
      </c>
      <c r="G14" s="41">
        <f t="shared" si="7"/>
        <v>27</v>
      </c>
      <c r="H14" s="34" t="str">
        <f t="shared" si="7"/>
        <v/>
      </c>
      <c r="I14" s="62"/>
      <c r="J14" s="61" t="s">
        <v>49</v>
      </c>
      <c r="K14" s="41">
        <f t="shared" si="2"/>
        <v>3</v>
      </c>
      <c r="L14" s="41">
        <f t="shared" si="3"/>
        <v>10</v>
      </c>
      <c r="M14" s="41">
        <f t="shared" si="3"/>
        <v>17</v>
      </c>
      <c r="N14" s="41">
        <f t="shared" si="3"/>
        <v>24</v>
      </c>
      <c r="O14" s="41">
        <f t="shared" si="8"/>
        <v>31</v>
      </c>
      <c r="P14" s="34" t="str">
        <f t="shared" si="8"/>
        <v/>
      </c>
      <c r="Q14" s="44"/>
      <c r="R14" s="63" t="s">
        <v>49</v>
      </c>
      <c r="S14" s="41" t="str">
        <f t="shared" si="4"/>
        <v/>
      </c>
      <c r="T14" s="41">
        <f t="shared" si="5"/>
        <v>7</v>
      </c>
      <c r="U14" s="41">
        <f t="shared" si="5"/>
        <v>14</v>
      </c>
      <c r="V14" s="41">
        <f t="shared" si="5"/>
        <v>21</v>
      </c>
      <c r="W14" s="41">
        <f t="shared" si="6"/>
        <v>28</v>
      </c>
      <c r="X14" s="34" t="str">
        <f t="shared" si="6"/>
        <v/>
      </c>
      <c r="Y14" s="44"/>
      <c r="Z14" s="82"/>
      <c r="AA14" s="73">
        <f>IF(OR(DATA!D14=0,DATA!D14=""),"",DATA!D14)</f>
        <v>4</v>
      </c>
      <c r="AB14" s="68" t="str">
        <f>IF(OR(DATA!E14=0,DATA!E14=""),"",DATA!E14)</f>
        <v>Libur Hari Raya Idul Fitri</v>
      </c>
      <c r="AC14" s="57"/>
      <c r="AD14" s="37"/>
      <c r="AG14" s="75" t="s">
        <v>46</v>
      </c>
      <c r="AH14" s="70">
        <f>DATA!B14</f>
        <v>4</v>
      </c>
      <c r="AI14" s="70">
        <f>DATA!C14</f>
        <v>4</v>
      </c>
      <c r="AJ14" s="70">
        <f>DATA!F14</f>
        <v>1</v>
      </c>
      <c r="AK14" s="71">
        <f>DATA!G14</f>
        <v>16</v>
      </c>
      <c r="AL14" s="70">
        <f>DATA!H14</f>
        <v>0</v>
      </c>
      <c r="AM14" s="71">
        <f>DATA!I14</f>
        <v>0</v>
      </c>
      <c r="AN14" s="70">
        <f>DATA!J14</f>
        <v>0</v>
      </c>
      <c r="AO14" s="71">
        <f>DATA!K14</f>
        <v>0</v>
      </c>
      <c r="AP14" s="70">
        <f>DATA!L14</f>
        <v>0</v>
      </c>
      <c r="AQ14" s="71">
        <f>DATA!M14</f>
        <v>0</v>
      </c>
      <c r="AR14" s="70">
        <f>DATA!N14</f>
        <v>0</v>
      </c>
      <c r="AS14" s="71">
        <f>DATA!O14</f>
        <v>0</v>
      </c>
      <c r="AT14" s="70">
        <f>DATA!P14</f>
        <v>0</v>
      </c>
      <c r="AU14" s="71">
        <f>DATA!Q14</f>
        <v>0</v>
      </c>
      <c r="AV14" s="70">
        <f>DATA!R14</f>
        <v>0</v>
      </c>
      <c r="AW14" s="71">
        <f>DATA!S14</f>
        <v>0</v>
      </c>
      <c r="AX14" s="70">
        <f>DATA!T14</f>
        <v>0</v>
      </c>
      <c r="AY14" s="71">
        <f>DATA!U14</f>
        <v>0</v>
      </c>
      <c r="AZ14" s="70">
        <f>DATA!V14</f>
        <v>0</v>
      </c>
      <c r="BA14" s="71">
        <f>DATA!W14</f>
        <v>0</v>
      </c>
      <c r="BB14" s="70">
        <f>DATA!X14</f>
        <v>0</v>
      </c>
      <c r="BC14" s="71">
        <f>DATA!Y14</f>
        <v>0</v>
      </c>
      <c r="BD14" s="70">
        <f>DATA!Z14</f>
        <v>0</v>
      </c>
      <c r="BE14" s="71">
        <f>DATA!AA14</f>
        <v>0</v>
      </c>
      <c r="BF14" s="70">
        <f>DATA!AB14</f>
        <v>0</v>
      </c>
      <c r="BG14" s="71">
        <f>DATA!AC14</f>
        <v>0</v>
      </c>
      <c r="BJ14" s="48" t="s">
        <v>50</v>
      </c>
      <c r="BK14" s="29">
        <v>7</v>
      </c>
      <c r="BO14" s="29">
        <f t="shared" si="9"/>
        <v>-15</v>
      </c>
    </row>
    <row r="15" spans="1:90" ht="12.95" customHeight="1" thickTop="1" thickBot="1" x14ac:dyDescent="0.25">
      <c r="A15" s="43">
        <f>IF(A$9=6,1,0)</f>
        <v>0</v>
      </c>
      <c r="B15" s="61" t="s">
        <v>51</v>
      </c>
      <c r="C15" s="41" t="str">
        <f t="shared" si="0"/>
        <v/>
      </c>
      <c r="D15" s="41">
        <f t="shared" si="1"/>
        <v>7</v>
      </c>
      <c r="E15" s="41">
        <f t="shared" si="1"/>
        <v>14</v>
      </c>
      <c r="F15" s="41">
        <f t="shared" si="1"/>
        <v>21</v>
      </c>
      <c r="G15" s="41">
        <f t="shared" si="7"/>
        <v>28</v>
      </c>
      <c r="H15" s="34" t="str">
        <f t="shared" si="7"/>
        <v/>
      </c>
      <c r="I15" s="62"/>
      <c r="J15" s="61" t="s">
        <v>52</v>
      </c>
      <c r="K15" s="41">
        <f t="shared" si="2"/>
        <v>4</v>
      </c>
      <c r="L15" s="41">
        <f t="shared" si="3"/>
        <v>11</v>
      </c>
      <c r="M15" s="41">
        <f t="shared" si="3"/>
        <v>18</v>
      </c>
      <c r="N15" s="41">
        <f t="shared" si="3"/>
        <v>25</v>
      </c>
      <c r="O15" s="41" t="str">
        <f t="shared" si="8"/>
        <v/>
      </c>
      <c r="P15" s="34" t="str">
        <f t="shared" si="8"/>
        <v/>
      </c>
      <c r="Q15" s="44"/>
      <c r="R15" s="63" t="s">
        <v>52</v>
      </c>
      <c r="S15" s="41">
        <f t="shared" si="4"/>
        <v>1</v>
      </c>
      <c r="T15" s="41">
        <f t="shared" si="5"/>
        <v>8</v>
      </c>
      <c r="U15" s="41">
        <f t="shared" si="5"/>
        <v>15</v>
      </c>
      <c r="V15" s="41">
        <f t="shared" si="5"/>
        <v>22</v>
      </c>
      <c r="W15" s="41">
        <f t="shared" si="6"/>
        <v>29</v>
      </c>
      <c r="X15" s="34" t="str">
        <f t="shared" si="6"/>
        <v/>
      </c>
      <c r="Y15" s="44"/>
      <c r="Z15" s="82"/>
      <c r="AA15" s="73">
        <f>IF(OR(DATA!D15=0,DATA!D15=""),"",DATA!D15)</f>
        <v>5</v>
      </c>
      <c r="AB15" s="68" t="str">
        <f>IF(OR(DATA!E15=0,DATA!E15=""),"",DATA!E15)</f>
        <v>Idul Adha</v>
      </c>
      <c r="AC15" s="57"/>
      <c r="AD15" s="37"/>
      <c r="AG15" s="76" t="s">
        <v>46</v>
      </c>
      <c r="AH15" s="70">
        <f>DATA!B15</f>
        <v>5</v>
      </c>
      <c r="AI15" s="70">
        <f>DATA!C15</f>
        <v>5</v>
      </c>
      <c r="AJ15" s="70">
        <f>DATA!F15</f>
        <v>0</v>
      </c>
      <c r="AK15" s="71">
        <f>DATA!G15</f>
        <v>0</v>
      </c>
      <c r="AL15" s="70">
        <f>DATA!H15</f>
        <v>0</v>
      </c>
      <c r="AM15" s="71">
        <f>DATA!I15</f>
        <v>0</v>
      </c>
      <c r="AN15" s="70">
        <f>DATA!J15</f>
        <v>1</v>
      </c>
      <c r="AO15" s="71">
        <f>DATA!K15</f>
        <v>1</v>
      </c>
      <c r="AP15" s="70">
        <f>DATA!L15</f>
        <v>0</v>
      </c>
      <c r="AQ15" s="71">
        <f>DATA!M15</f>
        <v>0</v>
      </c>
      <c r="AR15" s="70">
        <f>DATA!N15</f>
        <v>0</v>
      </c>
      <c r="AS15" s="71">
        <f>DATA!O15</f>
        <v>0</v>
      </c>
      <c r="AT15" s="70">
        <f>DATA!P15</f>
        <v>0</v>
      </c>
      <c r="AU15" s="71">
        <f>DATA!Q15</f>
        <v>0</v>
      </c>
      <c r="AV15" s="70">
        <f>DATA!R15</f>
        <v>0</v>
      </c>
      <c r="AW15" s="71">
        <f>DATA!S15</f>
        <v>0</v>
      </c>
      <c r="AX15" s="70">
        <f>DATA!T15</f>
        <v>0</v>
      </c>
      <c r="AY15" s="71">
        <f>DATA!U15</f>
        <v>0</v>
      </c>
      <c r="AZ15" s="70">
        <f>DATA!V15</f>
        <v>0</v>
      </c>
      <c r="BA15" s="71">
        <f>DATA!W15</f>
        <v>0</v>
      </c>
      <c r="BB15" s="70">
        <f>DATA!X15</f>
        <v>0</v>
      </c>
      <c r="BC15" s="71">
        <f>DATA!Y15</f>
        <v>0</v>
      </c>
      <c r="BD15" s="70">
        <f>DATA!Z15</f>
        <v>0</v>
      </c>
      <c r="BE15" s="71">
        <f>DATA!AA15</f>
        <v>0</v>
      </c>
      <c r="BF15" s="70">
        <f>DATA!AB15</f>
        <v>0</v>
      </c>
      <c r="BG15" s="71">
        <f>DATA!AC15</f>
        <v>0</v>
      </c>
      <c r="BO15" s="29">
        <f t="shared" si="9"/>
        <v>0</v>
      </c>
    </row>
    <row r="16" spans="1:90" ht="12.95" customHeight="1" thickTop="1" thickBot="1" x14ac:dyDescent="0.25">
      <c r="A16" s="43">
        <f>IF(A$9=7,1,0)</f>
        <v>1</v>
      </c>
      <c r="B16" s="77" t="s">
        <v>53</v>
      </c>
      <c r="C16" s="46">
        <f t="shared" si="0"/>
        <v>1</v>
      </c>
      <c r="D16" s="46">
        <f t="shared" si="1"/>
        <v>8</v>
      </c>
      <c r="E16" s="46">
        <f t="shared" si="1"/>
        <v>15</v>
      </c>
      <c r="F16" s="46">
        <f t="shared" si="1"/>
        <v>22</v>
      </c>
      <c r="G16" s="46">
        <f t="shared" si="7"/>
        <v>29</v>
      </c>
      <c r="H16" s="47" t="str">
        <f t="shared" si="7"/>
        <v/>
      </c>
      <c r="I16" s="62"/>
      <c r="J16" s="77" t="s">
        <v>54</v>
      </c>
      <c r="K16" s="46">
        <f t="shared" si="2"/>
        <v>5</v>
      </c>
      <c r="L16" s="46">
        <f t="shared" si="3"/>
        <v>12</v>
      </c>
      <c r="M16" s="46">
        <f t="shared" si="3"/>
        <v>19</v>
      </c>
      <c r="N16" s="46">
        <f t="shared" si="3"/>
        <v>26</v>
      </c>
      <c r="O16" s="46" t="str">
        <f t="shared" si="8"/>
        <v/>
      </c>
      <c r="P16" s="47" t="str">
        <f t="shared" si="8"/>
        <v/>
      </c>
      <c r="Q16" s="44"/>
      <c r="R16" s="78" t="s">
        <v>54</v>
      </c>
      <c r="S16" s="46">
        <f t="shared" si="4"/>
        <v>2</v>
      </c>
      <c r="T16" s="46">
        <f t="shared" si="5"/>
        <v>9</v>
      </c>
      <c r="U16" s="46">
        <f t="shared" si="5"/>
        <v>16</v>
      </c>
      <c r="V16" s="46">
        <f t="shared" si="5"/>
        <v>23</v>
      </c>
      <c r="W16" s="46">
        <f t="shared" si="6"/>
        <v>30</v>
      </c>
      <c r="X16" s="47" t="str">
        <f t="shared" si="6"/>
        <v/>
      </c>
      <c r="Y16" s="44"/>
      <c r="Z16" s="82"/>
      <c r="AA16" s="73">
        <f>IF(OR(DATA!D16=0,DATA!D16=""),"",DATA!D16)</f>
        <v>6</v>
      </c>
      <c r="AB16" s="68" t="str">
        <f>IF(OR(DATA!E16=0,DATA!E16=""),"",DATA!E16)</f>
        <v>Thn Baru Hijriyah</v>
      </c>
      <c r="AC16" s="57"/>
      <c r="AD16" s="37"/>
      <c r="AG16" s="79" t="s">
        <v>46</v>
      </c>
      <c r="AH16" s="70">
        <f>DATA!B16</f>
        <v>6</v>
      </c>
      <c r="AI16" s="70">
        <f>DATA!C16</f>
        <v>6</v>
      </c>
      <c r="AJ16" s="70">
        <f>DATA!F16</f>
        <v>0</v>
      </c>
      <c r="AK16" s="71">
        <f>DATA!G16</f>
        <v>0</v>
      </c>
      <c r="AL16" s="70">
        <f>DATA!H16</f>
        <v>0</v>
      </c>
      <c r="AM16" s="71">
        <f>DATA!I16</f>
        <v>0</v>
      </c>
      <c r="AN16" s="70">
        <f>DATA!J16</f>
        <v>0</v>
      </c>
      <c r="AO16" s="71">
        <f>DATA!K16</f>
        <v>0</v>
      </c>
      <c r="AP16" s="70">
        <f>DATA!L16</f>
        <v>0</v>
      </c>
      <c r="AQ16" s="71">
        <f>DATA!M16</f>
        <v>0</v>
      </c>
      <c r="AR16" s="70">
        <f>DATA!N16</f>
        <v>0</v>
      </c>
      <c r="AS16" s="71">
        <f>DATA!O16</f>
        <v>0</v>
      </c>
      <c r="AT16" s="70">
        <f>DATA!P16</f>
        <v>0</v>
      </c>
      <c r="AU16" s="71">
        <f>DATA!Q16</f>
        <v>0</v>
      </c>
      <c r="AV16" s="70">
        <f>DATA!R16</f>
        <v>0</v>
      </c>
      <c r="AW16" s="71">
        <f>DATA!S16</f>
        <v>0</v>
      </c>
      <c r="AX16" s="70">
        <f>DATA!T16</f>
        <v>0</v>
      </c>
      <c r="AY16" s="71">
        <f>DATA!U16</f>
        <v>0</v>
      </c>
      <c r="AZ16" s="70">
        <f>DATA!V16</f>
        <v>0</v>
      </c>
      <c r="BA16" s="71">
        <f>DATA!W16</f>
        <v>0</v>
      </c>
      <c r="BB16" s="70">
        <f>DATA!X16</f>
        <v>0</v>
      </c>
      <c r="BC16" s="71">
        <f>DATA!Y16</f>
        <v>0</v>
      </c>
      <c r="BD16" s="70">
        <f>DATA!Z16</f>
        <v>0</v>
      </c>
      <c r="BE16" s="71">
        <f>DATA!AA16</f>
        <v>0</v>
      </c>
      <c r="BF16" s="70">
        <f>DATA!AB16</f>
        <v>0</v>
      </c>
      <c r="BG16" s="71">
        <f>DATA!AC16</f>
        <v>0</v>
      </c>
      <c r="BO16" s="29">
        <f t="shared" si="9"/>
        <v>0</v>
      </c>
    </row>
    <row r="17" spans="1:67" ht="6.95" customHeight="1" thickTop="1" thickBot="1" x14ac:dyDescent="0.25">
      <c r="A17" s="80"/>
      <c r="B17" s="81"/>
      <c r="C17" s="45"/>
      <c r="D17" s="45"/>
      <c r="E17" s="45"/>
      <c r="F17" s="45"/>
      <c r="G17" s="45"/>
      <c r="H17" s="45"/>
      <c r="I17" s="81"/>
      <c r="J17" s="81"/>
      <c r="K17" s="45"/>
      <c r="L17" s="45"/>
      <c r="M17" s="45"/>
      <c r="N17" s="45"/>
      <c r="O17" s="45"/>
      <c r="P17" s="45"/>
      <c r="Q17" s="81"/>
      <c r="R17" s="81"/>
      <c r="S17" s="45"/>
      <c r="T17" s="45"/>
      <c r="U17" s="45"/>
      <c r="V17" s="45"/>
      <c r="W17" s="45"/>
      <c r="X17" s="45"/>
      <c r="Y17" s="44"/>
      <c r="Z17" s="347"/>
      <c r="AA17" s="348">
        <f>IF(OR(DATA!D17=0,DATA!D17=""),"",DATA!D17)</f>
        <v>7</v>
      </c>
      <c r="AB17" s="350" t="str">
        <f>IF(OR(DATA!E17=0,DATA!E17=""),"",DATA!E17)</f>
        <v>Maulid Nabi</v>
      </c>
      <c r="AC17" s="57"/>
      <c r="AD17" s="37"/>
      <c r="AG17" s="352" t="s">
        <v>46</v>
      </c>
      <c r="AH17" s="354">
        <f>DATA!B17</f>
        <v>7</v>
      </c>
      <c r="AI17" s="354">
        <f>DATA!C17</f>
        <v>7</v>
      </c>
      <c r="AJ17" s="354">
        <f>DATA!F17</f>
        <v>0</v>
      </c>
      <c r="AK17" s="356">
        <f>DATA!G17</f>
        <v>0</v>
      </c>
      <c r="AL17" s="354">
        <f>DATA!H17</f>
        <v>0</v>
      </c>
      <c r="AM17" s="356">
        <f>DATA!I17</f>
        <v>0</v>
      </c>
      <c r="AN17" s="354">
        <f>DATA!J17</f>
        <v>0</v>
      </c>
      <c r="AO17" s="356">
        <f>DATA!K17</f>
        <v>0</v>
      </c>
      <c r="AP17" s="354">
        <f>DATA!L17</f>
        <v>0</v>
      </c>
      <c r="AQ17" s="356">
        <f>DATA!M17</f>
        <v>0</v>
      </c>
      <c r="AR17" s="354">
        <f>DATA!N17</f>
        <v>0</v>
      </c>
      <c r="AS17" s="356">
        <f>DATA!O17</f>
        <v>0</v>
      </c>
      <c r="AT17" s="354">
        <f>DATA!P17</f>
        <v>0</v>
      </c>
      <c r="AU17" s="356">
        <f>DATA!Q17</f>
        <v>0</v>
      </c>
      <c r="AV17" s="354">
        <f>DATA!R17</f>
        <v>0</v>
      </c>
      <c r="AW17" s="356">
        <f>DATA!S17</f>
        <v>0</v>
      </c>
      <c r="AX17" s="354">
        <f>DATA!T17</f>
        <v>0</v>
      </c>
      <c r="AY17" s="356">
        <f>DATA!U17</f>
        <v>0</v>
      </c>
      <c r="AZ17" s="354">
        <f>DATA!V17</f>
        <v>0</v>
      </c>
      <c r="BA17" s="356">
        <f>DATA!W17</f>
        <v>0</v>
      </c>
      <c r="BB17" s="354">
        <f>DATA!X17</f>
        <v>0</v>
      </c>
      <c r="BC17" s="356">
        <f>DATA!Y17</f>
        <v>0</v>
      </c>
      <c r="BD17" s="354">
        <f>DATA!Z17</f>
        <v>0</v>
      </c>
      <c r="BE17" s="356">
        <f>DATA!AA17</f>
        <v>0</v>
      </c>
      <c r="BF17" s="354">
        <f>DATA!AB17</f>
        <v>0</v>
      </c>
      <c r="BG17" s="356">
        <f>DATA!AC17</f>
        <v>0</v>
      </c>
      <c r="BO17" s="29">
        <f t="shared" si="9"/>
        <v>0</v>
      </c>
    </row>
    <row r="18" spans="1:67" ht="6.95" customHeight="1" thickBot="1" x14ac:dyDescent="0.3">
      <c r="A18" s="83"/>
      <c r="B18" s="358" t="s">
        <v>29</v>
      </c>
      <c r="C18" s="360" t="str">
        <f>CONCATENATE("Oktober ",MID(DATA!Q3,1,4))</f>
        <v>Oktober 2017</v>
      </c>
      <c r="D18" s="360"/>
      <c r="E18" s="360"/>
      <c r="F18" s="360"/>
      <c r="G18" s="360"/>
      <c r="H18" s="361"/>
      <c r="I18" s="44" t="s">
        <v>55</v>
      </c>
      <c r="J18" s="358" t="s">
        <v>29</v>
      </c>
      <c r="K18" s="360" t="str">
        <f>CONCATENATE("November ",MID(DATA!Q3,1,4))</f>
        <v>November 2017</v>
      </c>
      <c r="L18" s="360"/>
      <c r="M18" s="360"/>
      <c r="N18" s="360"/>
      <c r="O18" s="360"/>
      <c r="P18" s="361"/>
      <c r="Q18" s="44"/>
      <c r="R18" s="358" t="s">
        <v>29</v>
      </c>
      <c r="S18" s="360" t="str">
        <f>CONCATENATE("Desember ",MID(DATA!Q3,1,4))</f>
        <v>Desember 2017</v>
      </c>
      <c r="T18" s="360"/>
      <c r="U18" s="360"/>
      <c r="V18" s="360"/>
      <c r="W18" s="360"/>
      <c r="X18" s="361"/>
      <c r="Y18" s="44"/>
      <c r="Z18" s="347"/>
      <c r="AA18" s="349">
        <v>8</v>
      </c>
      <c r="AB18" s="351" t="s">
        <v>56</v>
      </c>
      <c r="AC18" s="84"/>
      <c r="AD18" s="37"/>
      <c r="AG18" s="353"/>
      <c r="AH18" s="355"/>
      <c r="AI18" s="355"/>
      <c r="AJ18" s="355"/>
      <c r="AK18" s="357"/>
      <c r="AL18" s="355"/>
      <c r="AM18" s="357"/>
      <c r="AN18" s="355"/>
      <c r="AO18" s="357"/>
      <c r="AP18" s="355"/>
      <c r="AQ18" s="357"/>
      <c r="AR18" s="355"/>
      <c r="AS18" s="357"/>
      <c r="AT18" s="355"/>
      <c r="AU18" s="357"/>
      <c r="AV18" s="355"/>
      <c r="AW18" s="357"/>
      <c r="AX18" s="355"/>
      <c r="AY18" s="357"/>
      <c r="AZ18" s="355"/>
      <c r="BA18" s="357"/>
      <c r="BB18" s="355"/>
      <c r="BC18" s="357"/>
      <c r="BD18" s="355"/>
      <c r="BE18" s="357"/>
      <c r="BF18" s="355"/>
      <c r="BG18" s="357"/>
      <c r="BO18" s="29">
        <f t="shared" si="9"/>
        <v>0</v>
      </c>
    </row>
    <row r="19" spans="1:67" ht="12.95" customHeight="1" thickTop="1" thickBot="1" x14ac:dyDescent="0.3">
      <c r="A19" s="83"/>
      <c r="B19" s="359"/>
      <c r="C19" s="362"/>
      <c r="D19" s="362"/>
      <c r="E19" s="362"/>
      <c r="F19" s="362"/>
      <c r="G19" s="362"/>
      <c r="H19" s="363"/>
      <c r="I19" s="44"/>
      <c r="J19" s="359"/>
      <c r="K19" s="362"/>
      <c r="L19" s="362"/>
      <c r="M19" s="362"/>
      <c r="N19" s="362"/>
      <c r="O19" s="362"/>
      <c r="P19" s="363"/>
      <c r="Q19" s="44"/>
      <c r="R19" s="359"/>
      <c r="S19" s="362"/>
      <c r="T19" s="362"/>
      <c r="U19" s="362"/>
      <c r="V19" s="362"/>
      <c r="W19" s="362"/>
      <c r="X19" s="363"/>
      <c r="Y19" s="44"/>
      <c r="Z19" s="82"/>
      <c r="AA19" s="85">
        <f>IF(OR(DATA!D18=0,DATA!D18=""),"",DATA!D18)</f>
        <v>8</v>
      </c>
      <c r="AB19" s="68" t="str">
        <f>IF(OR(DATA!E18=0,DATA!E18=""),"",DATA!E18)</f>
        <v>Natal</v>
      </c>
      <c r="AC19" s="57"/>
      <c r="AD19" s="37"/>
      <c r="AG19" s="86" t="s">
        <v>46</v>
      </c>
      <c r="AH19" s="70">
        <f>DATA!B18</f>
        <v>8</v>
      </c>
      <c r="AI19" s="70">
        <f>DATA!C18</f>
        <v>8</v>
      </c>
      <c r="AJ19" s="70">
        <f>DATA!F18</f>
        <v>0</v>
      </c>
      <c r="AK19" s="71">
        <f>DATA!G18</f>
        <v>0</v>
      </c>
      <c r="AL19" s="70">
        <f>DATA!H18</f>
        <v>0</v>
      </c>
      <c r="AM19" s="71">
        <f>DATA!I18</f>
        <v>0</v>
      </c>
      <c r="AN19" s="70">
        <f>DATA!J18</f>
        <v>0</v>
      </c>
      <c r="AO19" s="71">
        <f>DATA!K18</f>
        <v>0</v>
      </c>
      <c r="AP19" s="70">
        <f>DATA!L18</f>
        <v>0</v>
      </c>
      <c r="AQ19" s="71">
        <f>DATA!M18</f>
        <v>0</v>
      </c>
      <c r="AR19" s="70">
        <f>DATA!N18</f>
        <v>0</v>
      </c>
      <c r="AS19" s="71">
        <f>DATA!O18</f>
        <v>0</v>
      </c>
      <c r="AT19" s="70">
        <f>DATA!P18</f>
        <v>25</v>
      </c>
      <c r="AU19" s="71">
        <f>DATA!Q18</f>
        <v>25</v>
      </c>
      <c r="AV19" s="70">
        <f>DATA!R18</f>
        <v>0</v>
      </c>
      <c r="AW19" s="71">
        <f>DATA!S18</f>
        <v>0</v>
      </c>
      <c r="AX19" s="70">
        <f>DATA!T18</f>
        <v>0</v>
      </c>
      <c r="AY19" s="71">
        <f>DATA!U18</f>
        <v>0</v>
      </c>
      <c r="AZ19" s="70">
        <f>DATA!V18</f>
        <v>0</v>
      </c>
      <c r="BA19" s="71">
        <f>DATA!W18</f>
        <v>0</v>
      </c>
      <c r="BB19" s="70">
        <f>DATA!X18</f>
        <v>0</v>
      </c>
      <c r="BC19" s="71">
        <f>DATA!Y18</f>
        <v>0</v>
      </c>
      <c r="BD19" s="70">
        <f>DATA!Z18</f>
        <v>0</v>
      </c>
      <c r="BE19" s="71">
        <f>DATA!AA18</f>
        <v>0</v>
      </c>
      <c r="BF19" s="70">
        <f>DATA!AB18</f>
        <v>0</v>
      </c>
      <c r="BG19" s="71">
        <f>DATA!AC18</f>
        <v>0</v>
      </c>
      <c r="BO19" s="29">
        <f t="shared" si="9"/>
        <v>0</v>
      </c>
    </row>
    <row r="20" spans="1:67" ht="12.95" customHeight="1" thickTop="1" thickBot="1" x14ac:dyDescent="0.3">
      <c r="A20" s="83"/>
      <c r="B20" s="50" t="s">
        <v>34</v>
      </c>
      <c r="C20" s="51">
        <f>IF(OR(X16=30,W16=30),1,"")</f>
        <v>1</v>
      </c>
      <c r="D20" s="51">
        <f>C26+1</f>
        <v>8</v>
      </c>
      <c r="E20" s="51">
        <f>D26+1</f>
        <v>15</v>
      </c>
      <c r="F20" s="51">
        <f>E26+1</f>
        <v>22</v>
      </c>
      <c r="G20" s="51">
        <f>F26+1</f>
        <v>29</v>
      </c>
      <c r="H20" s="30" t="str">
        <f>IF(G26=31,"",IF(G26="","",G26+1))</f>
        <v/>
      </c>
      <c r="I20" s="52" t="s">
        <v>55</v>
      </c>
      <c r="J20" s="50" t="s">
        <v>34</v>
      </c>
      <c r="K20" s="51" t="str">
        <f>IF(OR(H26=31,G26=31),1,"")</f>
        <v/>
      </c>
      <c r="L20" s="51">
        <f>K26+1</f>
        <v>5</v>
      </c>
      <c r="M20" s="51">
        <f>L26+1</f>
        <v>12</v>
      </c>
      <c r="N20" s="51">
        <f>M26+1</f>
        <v>19</v>
      </c>
      <c r="O20" s="51">
        <f>N26+1</f>
        <v>26</v>
      </c>
      <c r="P20" s="30" t="str">
        <f>IF(O26=30,"",IF(O26="","",O26+1))</f>
        <v/>
      </c>
      <c r="Q20" s="53"/>
      <c r="R20" s="50" t="s">
        <v>34</v>
      </c>
      <c r="S20" s="51" t="str">
        <f>IF(OR(P26=30,O26=30),1,"")</f>
        <v/>
      </c>
      <c r="T20" s="51">
        <f>S26+1</f>
        <v>3</v>
      </c>
      <c r="U20" s="51">
        <f>T26+1</f>
        <v>10</v>
      </c>
      <c r="V20" s="51">
        <f>U26+1</f>
        <v>17</v>
      </c>
      <c r="W20" s="51">
        <f>V26+1</f>
        <v>24</v>
      </c>
      <c r="X20" s="30">
        <f>IF(W26=31,"",IF(W26="","",W26+1))</f>
        <v>31</v>
      </c>
      <c r="Y20" s="44"/>
      <c r="Z20" s="82"/>
      <c r="AA20" s="73">
        <f>IF(OR(DATA!D19=0,DATA!D19=""),"",DATA!D19)</f>
        <v>9</v>
      </c>
      <c r="AB20" s="68" t="str">
        <f>IF(OR(DATA!E19=0,DATA!E19=""),"",DATA!E19)</f>
        <v>Tahun Baru Masehi</v>
      </c>
      <c r="AC20" s="57"/>
      <c r="AD20" s="37"/>
      <c r="AG20" s="87" t="s">
        <v>46</v>
      </c>
      <c r="AH20" s="70">
        <f>DATA!B19</f>
        <v>9</v>
      </c>
      <c r="AI20" s="70">
        <f>DATA!C19</f>
        <v>9</v>
      </c>
      <c r="AJ20" s="70">
        <f>DATA!F19</f>
        <v>0</v>
      </c>
      <c r="AK20" s="71">
        <f>DATA!G19</f>
        <v>0</v>
      </c>
      <c r="AL20" s="70">
        <f>DATA!H19</f>
        <v>0</v>
      </c>
      <c r="AM20" s="71">
        <f>DATA!I19</f>
        <v>0</v>
      </c>
      <c r="AN20" s="70">
        <f>DATA!J19</f>
        <v>0</v>
      </c>
      <c r="AO20" s="71">
        <f>DATA!K19</f>
        <v>0</v>
      </c>
      <c r="AP20" s="70">
        <f>DATA!L19</f>
        <v>0</v>
      </c>
      <c r="AQ20" s="71">
        <f>DATA!M19</f>
        <v>0</v>
      </c>
      <c r="AR20" s="70">
        <f>DATA!N19</f>
        <v>0</v>
      </c>
      <c r="AS20" s="71">
        <f>DATA!O19</f>
        <v>0</v>
      </c>
      <c r="AT20" s="70">
        <f>DATA!P19</f>
        <v>0</v>
      </c>
      <c r="AU20" s="71">
        <f>DATA!Q19</f>
        <v>0</v>
      </c>
      <c r="AV20" s="70">
        <f>DATA!R19</f>
        <v>1</v>
      </c>
      <c r="AW20" s="71">
        <f>DATA!S19</f>
        <v>1</v>
      </c>
      <c r="AX20" s="70">
        <f>DATA!T19</f>
        <v>0</v>
      </c>
      <c r="AY20" s="71">
        <f>DATA!U19</f>
        <v>0</v>
      </c>
      <c r="AZ20" s="70">
        <f>DATA!V19</f>
        <v>0</v>
      </c>
      <c r="BA20" s="71">
        <f>DATA!W19</f>
        <v>0</v>
      </c>
      <c r="BB20" s="70">
        <f>DATA!X19</f>
        <v>0</v>
      </c>
      <c r="BC20" s="71">
        <f>DATA!Y19</f>
        <v>0</v>
      </c>
      <c r="BD20" s="70">
        <f>DATA!Z19</f>
        <v>0</v>
      </c>
      <c r="BE20" s="71">
        <f>DATA!AA19</f>
        <v>0</v>
      </c>
      <c r="BF20" s="70">
        <f>DATA!AB19</f>
        <v>0</v>
      </c>
      <c r="BG20" s="71">
        <f>DATA!AC19</f>
        <v>0</v>
      </c>
      <c r="BO20" s="29">
        <f t="shared" si="9"/>
        <v>0</v>
      </c>
    </row>
    <row r="21" spans="1:67" ht="12.95" customHeight="1" thickTop="1" thickBot="1" x14ac:dyDescent="0.3">
      <c r="A21" s="88"/>
      <c r="B21" s="61" t="s">
        <v>39</v>
      </c>
      <c r="C21" s="41">
        <f t="shared" ref="C21:C26" si="10">IF(OR(X10=30,W10=30),1,IF(C20="","",C20+1))</f>
        <v>2</v>
      </c>
      <c r="D21" s="41">
        <f t="shared" ref="D21:F26" si="11">D20+1</f>
        <v>9</v>
      </c>
      <c r="E21" s="41">
        <f t="shared" si="11"/>
        <v>16</v>
      </c>
      <c r="F21" s="41">
        <f t="shared" si="11"/>
        <v>23</v>
      </c>
      <c r="G21" s="41">
        <f>IF(G20=31,"",IF(G20="","",G20+1))</f>
        <v>30</v>
      </c>
      <c r="H21" s="34" t="str">
        <f>IF(H20=31,"",IF(H20="","",H20+1))</f>
        <v/>
      </c>
      <c r="I21" s="62"/>
      <c r="J21" s="61" t="s">
        <v>39</v>
      </c>
      <c r="K21" s="41" t="str">
        <f t="shared" ref="K21:K26" si="12">IF(OR(H20=31,G20=31),1,IF(K20="","",K20+1))</f>
        <v/>
      </c>
      <c r="L21" s="41">
        <f t="shared" ref="L21:N26" si="13">L20+1</f>
        <v>6</v>
      </c>
      <c r="M21" s="41">
        <f t="shared" si="13"/>
        <v>13</v>
      </c>
      <c r="N21" s="41">
        <f t="shared" si="13"/>
        <v>20</v>
      </c>
      <c r="O21" s="41">
        <f t="shared" ref="O21:P26" si="14">IF(O20=30,"",IF(O20="","",O20+1))</f>
        <v>27</v>
      </c>
      <c r="P21" s="34" t="str">
        <f t="shared" si="14"/>
        <v/>
      </c>
      <c r="Q21" s="44"/>
      <c r="R21" s="61" t="s">
        <v>39</v>
      </c>
      <c r="S21" s="41" t="str">
        <f t="shared" ref="S21:S26" si="15">IF(OR(P20=30,O20=30),1,IF(S20="","",S20+1))</f>
        <v/>
      </c>
      <c r="T21" s="41">
        <f t="shared" ref="T21:V26" si="16">T20+1</f>
        <v>4</v>
      </c>
      <c r="U21" s="41">
        <f t="shared" si="16"/>
        <v>11</v>
      </c>
      <c r="V21" s="41">
        <f t="shared" si="16"/>
        <v>18</v>
      </c>
      <c r="W21" s="41">
        <f>IF(W20=31,"",IF(W20="","",W20+1))</f>
        <v>25</v>
      </c>
      <c r="X21" s="34" t="str">
        <f>IF(X20=31,"",IF(X20="","",X20+1))</f>
        <v/>
      </c>
      <c r="Y21" s="44"/>
      <c r="Z21" s="82"/>
      <c r="AA21" s="73">
        <f>IF(OR(DATA!D20=0,DATA!D20=""),"",DATA!D20)</f>
        <v>10</v>
      </c>
      <c r="AB21" s="68" t="str">
        <f>IF(OR(DATA!E20=0,DATA!E20=""),"",DATA!E20)</f>
        <v>Thn Baru Imlek</v>
      </c>
      <c r="AC21" s="57"/>
      <c r="AD21" s="37"/>
      <c r="AG21" s="89" t="s">
        <v>46</v>
      </c>
      <c r="AH21" s="70">
        <f>DATA!B20</f>
        <v>10</v>
      </c>
      <c r="AI21" s="70">
        <f>DATA!C20</f>
        <v>10</v>
      </c>
      <c r="AJ21" s="70">
        <f>DATA!F20</f>
        <v>0</v>
      </c>
      <c r="AK21" s="71">
        <f>DATA!G20</f>
        <v>0</v>
      </c>
      <c r="AL21" s="70">
        <f>DATA!H20</f>
        <v>0</v>
      </c>
      <c r="AM21" s="71">
        <f>DATA!I20</f>
        <v>0</v>
      </c>
      <c r="AN21" s="70">
        <f>DATA!J20</f>
        <v>0</v>
      </c>
      <c r="AO21" s="71">
        <f>DATA!K20</f>
        <v>0</v>
      </c>
      <c r="AP21" s="70">
        <f>DATA!L20</f>
        <v>0</v>
      </c>
      <c r="AQ21" s="71">
        <f>DATA!M20</f>
        <v>0</v>
      </c>
      <c r="AR21" s="70">
        <f>DATA!N20</f>
        <v>0</v>
      </c>
      <c r="AS21" s="71">
        <f>DATA!O20</f>
        <v>0</v>
      </c>
      <c r="AT21" s="70">
        <f>DATA!P20</f>
        <v>0</v>
      </c>
      <c r="AU21" s="71">
        <f>DATA!Q20</f>
        <v>0</v>
      </c>
      <c r="AV21" s="70">
        <f>DATA!R20</f>
        <v>0</v>
      </c>
      <c r="AW21" s="71">
        <f>DATA!S20</f>
        <v>0</v>
      </c>
      <c r="AX21" s="70">
        <f>DATA!T20</f>
        <v>0</v>
      </c>
      <c r="AY21" s="71">
        <f>DATA!U20</f>
        <v>0</v>
      </c>
      <c r="AZ21" s="70">
        <f>DATA!V20</f>
        <v>0</v>
      </c>
      <c r="BA21" s="71">
        <f>DATA!W20</f>
        <v>0</v>
      </c>
      <c r="BB21" s="70">
        <f>DATA!X20</f>
        <v>0</v>
      </c>
      <c r="BC21" s="71">
        <f>DATA!Y20</f>
        <v>0</v>
      </c>
      <c r="BD21" s="70">
        <f>DATA!Z20</f>
        <v>0</v>
      </c>
      <c r="BE21" s="71">
        <f>DATA!AA20</f>
        <v>0</v>
      </c>
      <c r="BF21" s="70">
        <f>DATA!AB20</f>
        <v>0</v>
      </c>
      <c r="BG21" s="71">
        <f>DATA!AC20</f>
        <v>0</v>
      </c>
      <c r="BO21" s="29">
        <f t="shared" si="9"/>
        <v>0</v>
      </c>
    </row>
    <row r="22" spans="1:67" ht="12.95" customHeight="1" thickTop="1" thickBot="1" x14ac:dyDescent="0.3">
      <c r="A22" s="83"/>
      <c r="B22" s="61" t="s">
        <v>42</v>
      </c>
      <c r="C22" s="41">
        <f t="shared" si="10"/>
        <v>3</v>
      </c>
      <c r="D22" s="41">
        <f t="shared" si="11"/>
        <v>10</v>
      </c>
      <c r="E22" s="41">
        <f t="shared" si="11"/>
        <v>17</v>
      </c>
      <c r="F22" s="41">
        <f t="shared" si="11"/>
        <v>24</v>
      </c>
      <c r="G22" s="41">
        <f t="shared" ref="G22:H26" si="17">IF(G21=31,"",IF(G21="","",G21+1))</f>
        <v>31</v>
      </c>
      <c r="H22" s="34" t="str">
        <f t="shared" si="17"/>
        <v/>
      </c>
      <c r="I22" s="62"/>
      <c r="J22" s="61" t="s">
        <v>42</v>
      </c>
      <c r="K22" s="41" t="str">
        <f t="shared" si="12"/>
        <v/>
      </c>
      <c r="L22" s="41">
        <f t="shared" si="13"/>
        <v>7</v>
      </c>
      <c r="M22" s="41">
        <f t="shared" si="13"/>
        <v>14</v>
      </c>
      <c r="N22" s="41">
        <f t="shared" si="13"/>
        <v>21</v>
      </c>
      <c r="O22" s="41">
        <f t="shared" si="14"/>
        <v>28</v>
      </c>
      <c r="P22" s="34" t="str">
        <f t="shared" si="14"/>
        <v/>
      </c>
      <c r="Q22" s="44"/>
      <c r="R22" s="61" t="s">
        <v>42</v>
      </c>
      <c r="S22" s="41" t="str">
        <f t="shared" si="15"/>
        <v/>
      </c>
      <c r="T22" s="41">
        <f t="shared" si="16"/>
        <v>5</v>
      </c>
      <c r="U22" s="41">
        <f t="shared" si="16"/>
        <v>12</v>
      </c>
      <c r="V22" s="41">
        <f t="shared" si="16"/>
        <v>19</v>
      </c>
      <c r="W22" s="41">
        <f t="shared" ref="W22:X26" si="18">IF(W21=31,"",IF(W21="","",W21+1))</f>
        <v>26</v>
      </c>
      <c r="X22" s="34" t="str">
        <f t="shared" si="18"/>
        <v/>
      </c>
      <c r="Y22" s="44"/>
      <c r="Z22" s="82"/>
      <c r="AA22" s="73">
        <f>IF(OR(DATA!D21=0,DATA!D21=""),"",DATA!D21)</f>
        <v>11</v>
      </c>
      <c r="AB22" s="68" t="str">
        <f>IF(OR(DATA!E21=0,DATA!E21=""),"",DATA!E21)</f>
        <v>Hari Raya Nyepi</v>
      </c>
      <c r="AC22" s="57"/>
      <c r="AD22" s="37"/>
      <c r="AG22" s="90" t="s">
        <v>46</v>
      </c>
      <c r="AH22" s="70">
        <f>DATA!B21</f>
        <v>11</v>
      </c>
      <c r="AI22" s="70">
        <f>DATA!C21</f>
        <v>11</v>
      </c>
      <c r="AJ22" s="70">
        <f>DATA!F21</f>
        <v>0</v>
      </c>
      <c r="AK22" s="71">
        <f>DATA!G21</f>
        <v>0</v>
      </c>
      <c r="AL22" s="70">
        <f>DATA!H21</f>
        <v>0</v>
      </c>
      <c r="AM22" s="71">
        <f>DATA!I21</f>
        <v>0</v>
      </c>
      <c r="AN22" s="70">
        <f>DATA!J21</f>
        <v>0</v>
      </c>
      <c r="AO22" s="71">
        <f>DATA!K21</f>
        <v>0</v>
      </c>
      <c r="AP22" s="70">
        <f>DATA!L21</f>
        <v>0</v>
      </c>
      <c r="AQ22" s="71">
        <f>DATA!M21</f>
        <v>0</v>
      </c>
      <c r="AR22" s="70">
        <f>DATA!N21</f>
        <v>0</v>
      </c>
      <c r="AS22" s="71">
        <f>DATA!O21</f>
        <v>0</v>
      </c>
      <c r="AT22" s="70">
        <f>DATA!P21</f>
        <v>0</v>
      </c>
      <c r="AU22" s="71">
        <f>DATA!Q21</f>
        <v>0</v>
      </c>
      <c r="AV22" s="70">
        <f>DATA!R21</f>
        <v>0</v>
      </c>
      <c r="AW22" s="71">
        <f>DATA!S21</f>
        <v>0</v>
      </c>
      <c r="AX22" s="70">
        <f>DATA!T21</f>
        <v>0</v>
      </c>
      <c r="AY22" s="71">
        <f>DATA!U21</f>
        <v>0</v>
      </c>
      <c r="AZ22" s="70">
        <f>DATA!V21</f>
        <v>0</v>
      </c>
      <c r="BA22" s="71">
        <f>DATA!W21</f>
        <v>0</v>
      </c>
      <c r="BB22" s="70">
        <f>DATA!X21</f>
        <v>0</v>
      </c>
      <c r="BC22" s="71">
        <f>DATA!Y21</f>
        <v>0</v>
      </c>
      <c r="BD22" s="70">
        <f>DATA!Z21</f>
        <v>0</v>
      </c>
      <c r="BE22" s="71">
        <f>DATA!AA21</f>
        <v>0</v>
      </c>
      <c r="BF22" s="70">
        <f>DATA!AB21</f>
        <v>0</v>
      </c>
      <c r="BG22" s="71">
        <f>DATA!AC21</f>
        <v>0</v>
      </c>
      <c r="BO22" s="29">
        <f t="shared" si="9"/>
        <v>0</v>
      </c>
    </row>
    <row r="23" spans="1:67" ht="12.95" customHeight="1" thickTop="1" thickBot="1" x14ac:dyDescent="0.3">
      <c r="A23" s="83"/>
      <c r="B23" s="61" t="s">
        <v>45</v>
      </c>
      <c r="C23" s="41">
        <f t="shared" si="10"/>
        <v>4</v>
      </c>
      <c r="D23" s="41">
        <f t="shared" si="11"/>
        <v>11</v>
      </c>
      <c r="E23" s="41">
        <f t="shared" si="11"/>
        <v>18</v>
      </c>
      <c r="F23" s="41">
        <f t="shared" si="11"/>
        <v>25</v>
      </c>
      <c r="G23" s="41" t="str">
        <f t="shared" si="17"/>
        <v/>
      </c>
      <c r="H23" s="34" t="str">
        <f t="shared" si="17"/>
        <v/>
      </c>
      <c r="I23" s="62"/>
      <c r="J23" s="61" t="s">
        <v>45</v>
      </c>
      <c r="K23" s="41">
        <f t="shared" si="12"/>
        <v>1</v>
      </c>
      <c r="L23" s="41">
        <f t="shared" si="13"/>
        <v>8</v>
      </c>
      <c r="M23" s="41">
        <f t="shared" si="13"/>
        <v>15</v>
      </c>
      <c r="N23" s="41">
        <f t="shared" si="13"/>
        <v>22</v>
      </c>
      <c r="O23" s="41">
        <f t="shared" si="14"/>
        <v>29</v>
      </c>
      <c r="P23" s="34" t="str">
        <f t="shared" si="14"/>
        <v/>
      </c>
      <c r="Q23" s="44"/>
      <c r="R23" s="61" t="s">
        <v>45</v>
      </c>
      <c r="S23" s="41" t="str">
        <f t="shared" si="15"/>
        <v/>
      </c>
      <c r="T23" s="41">
        <f t="shared" si="16"/>
        <v>6</v>
      </c>
      <c r="U23" s="41">
        <f t="shared" si="16"/>
        <v>13</v>
      </c>
      <c r="V23" s="41">
        <f t="shared" si="16"/>
        <v>20</v>
      </c>
      <c r="W23" s="41">
        <f t="shared" si="18"/>
        <v>27</v>
      </c>
      <c r="X23" s="34" t="str">
        <f t="shared" si="18"/>
        <v/>
      </c>
      <c r="Y23" s="44"/>
      <c r="Z23" s="82"/>
      <c r="AA23" s="73">
        <f>IF(OR(DATA!D22=0,DATA!D22=""),"",DATA!D22)</f>
        <v>12</v>
      </c>
      <c r="AB23" s="68" t="str">
        <f>IF(OR(DATA!E22=0,DATA!E22=""),"",DATA!E22)</f>
        <v>Wafat Yesus Kristus</v>
      </c>
      <c r="AC23" s="57"/>
      <c r="AD23" s="37"/>
      <c r="AG23" s="91" t="s">
        <v>46</v>
      </c>
      <c r="AH23" s="70">
        <f>DATA!B22</f>
        <v>12</v>
      </c>
      <c r="AI23" s="70">
        <f>DATA!C22</f>
        <v>12</v>
      </c>
      <c r="AJ23" s="70">
        <f>DATA!F22</f>
        <v>0</v>
      </c>
      <c r="AK23" s="71">
        <f>DATA!G22</f>
        <v>0</v>
      </c>
      <c r="AL23" s="70">
        <f>DATA!H22</f>
        <v>0</v>
      </c>
      <c r="AM23" s="71">
        <f>DATA!I22</f>
        <v>0</v>
      </c>
      <c r="AN23" s="70">
        <f>DATA!J22</f>
        <v>0</v>
      </c>
      <c r="AO23" s="71">
        <f>DATA!K22</f>
        <v>0</v>
      </c>
      <c r="AP23" s="70">
        <f>DATA!L22</f>
        <v>0</v>
      </c>
      <c r="AQ23" s="71">
        <f>DATA!M22</f>
        <v>0</v>
      </c>
      <c r="AR23" s="70">
        <f>DATA!N22</f>
        <v>0</v>
      </c>
      <c r="AS23" s="71">
        <f>DATA!O22</f>
        <v>0</v>
      </c>
      <c r="AT23" s="70">
        <f>DATA!P22</f>
        <v>0</v>
      </c>
      <c r="AU23" s="71">
        <f>DATA!Q22</f>
        <v>0</v>
      </c>
      <c r="AV23" s="70">
        <f>DATA!R22</f>
        <v>0</v>
      </c>
      <c r="AW23" s="71">
        <f>DATA!S22</f>
        <v>0</v>
      </c>
      <c r="AX23" s="70">
        <f>DATA!T22</f>
        <v>0</v>
      </c>
      <c r="AY23" s="71">
        <f>DATA!U22</f>
        <v>0</v>
      </c>
      <c r="AZ23" s="70">
        <f>DATA!V22</f>
        <v>0</v>
      </c>
      <c r="BA23" s="71">
        <f>DATA!W22</f>
        <v>0</v>
      </c>
      <c r="BB23" s="70">
        <f>DATA!X22</f>
        <v>0</v>
      </c>
      <c r="BC23" s="71">
        <f>DATA!Y22</f>
        <v>0</v>
      </c>
      <c r="BD23" s="70">
        <f>DATA!Z22</f>
        <v>0</v>
      </c>
      <c r="BE23" s="71">
        <f>DATA!AA22</f>
        <v>0</v>
      </c>
      <c r="BF23" s="70">
        <f>DATA!AB22</f>
        <v>0</v>
      </c>
      <c r="BG23" s="71">
        <f>DATA!AC22</f>
        <v>0</v>
      </c>
      <c r="BO23" s="29">
        <f t="shared" si="9"/>
        <v>0</v>
      </c>
    </row>
    <row r="24" spans="1:67" ht="12.95" customHeight="1" thickTop="1" thickBot="1" x14ac:dyDescent="0.3">
      <c r="A24" s="83"/>
      <c r="B24" s="61" t="s">
        <v>49</v>
      </c>
      <c r="C24" s="41">
        <f t="shared" si="10"/>
        <v>5</v>
      </c>
      <c r="D24" s="41">
        <f t="shared" si="11"/>
        <v>12</v>
      </c>
      <c r="E24" s="41">
        <f t="shared" si="11"/>
        <v>19</v>
      </c>
      <c r="F24" s="41">
        <f t="shared" si="11"/>
        <v>26</v>
      </c>
      <c r="G24" s="41" t="str">
        <f t="shared" si="17"/>
        <v/>
      </c>
      <c r="H24" s="34" t="str">
        <f t="shared" si="17"/>
        <v/>
      </c>
      <c r="I24" s="62"/>
      <c r="J24" s="61" t="s">
        <v>49</v>
      </c>
      <c r="K24" s="41">
        <f t="shared" si="12"/>
        <v>2</v>
      </c>
      <c r="L24" s="41">
        <f t="shared" si="13"/>
        <v>9</v>
      </c>
      <c r="M24" s="41">
        <f t="shared" si="13"/>
        <v>16</v>
      </c>
      <c r="N24" s="41">
        <f t="shared" si="13"/>
        <v>23</v>
      </c>
      <c r="O24" s="41">
        <f t="shared" si="14"/>
        <v>30</v>
      </c>
      <c r="P24" s="34" t="str">
        <f t="shared" si="14"/>
        <v/>
      </c>
      <c r="Q24" s="44"/>
      <c r="R24" s="61" t="s">
        <v>49</v>
      </c>
      <c r="S24" s="41" t="str">
        <f t="shared" si="15"/>
        <v/>
      </c>
      <c r="T24" s="41">
        <f t="shared" si="16"/>
        <v>7</v>
      </c>
      <c r="U24" s="41">
        <f t="shared" si="16"/>
        <v>14</v>
      </c>
      <c r="V24" s="41">
        <f t="shared" si="16"/>
        <v>21</v>
      </c>
      <c r="W24" s="41">
        <f t="shared" si="18"/>
        <v>28</v>
      </c>
      <c r="X24" s="34" t="str">
        <f t="shared" si="18"/>
        <v/>
      </c>
      <c r="Y24" s="44"/>
      <c r="Z24" s="82"/>
      <c r="AA24" s="73">
        <f>IF(OR(DATA!D23=0,DATA!D23=""),"",DATA!D23)</f>
        <v>13</v>
      </c>
      <c r="AB24" s="68" t="str">
        <f>IF(OR(DATA!E23=0,DATA!E23=""),"",DATA!E23)</f>
        <v>Kenaikan Isa Almasih</v>
      </c>
      <c r="AC24" s="57"/>
      <c r="AD24" s="37"/>
      <c r="AG24" s="92" t="s">
        <v>46</v>
      </c>
      <c r="AH24" s="70">
        <f>DATA!B23</f>
        <v>13</v>
      </c>
      <c r="AI24" s="70">
        <f>DATA!C23</f>
        <v>13</v>
      </c>
      <c r="AJ24" s="70" t="e">
        <f>DATA!#REF!</f>
        <v>#REF!</v>
      </c>
      <c r="AK24" s="71" t="e">
        <f>DATA!#REF!</f>
        <v>#REF!</v>
      </c>
      <c r="AL24" s="70" t="e">
        <f>DATA!#REF!</f>
        <v>#REF!</v>
      </c>
      <c r="AM24" s="71" t="e">
        <f>DATA!#REF!</f>
        <v>#REF!</v>
      </c>
      <c r="AN24" s="70" t="e">
        <f>DATA!#REF!</f>
        <v>#REF!</v>
      </c>
      <c r="AO24" s="71" t="e">
        <f>DATA!#REF!</f>
        <v>#REF!</v>
      </c>
      <c r="AP24" s="70" t="e">
        <f>DATA!#REF!</f>
        <v>#REF!</v>
      </c>
      <c r="AQ24" s="71" t="e">
        <f>DATA!#REF!</f>
        <v>#REF!</v>
      </c>
      <c r="AR24" s="70" t="e">
        <f>DATA!#REF!</f>
        <v>#REF!</v>
      </c>
      <c r="AS24" s="71" t="e">
        <f>DATA!#REF!</f>
        <v>#REF!</v>
      </c>
      <c r="AT24" s="70" t="e">
        <f>DATA!#REF!</f>
        <v>#REF!</v>
      </c>
      <c r="AU24" s="71" t="e">
        <f>DATA!#REF!</f>
        <v>#REF!</v>
      </c>
      <c r="AV24" s="70" t="e">
        <f>DATA!#REF!</f>
        <v>#REF!</v>
      </c>
      <c r="AW24" s="71" t="e">
        <f>DATA!#REF!</f>
        <v>#REF!</v>
      </c>
      <c r="AX24" s="70" t="e">
        <f>DATA!#REF!</f>
        <v>#REF!</v>
      </c>
      <c r="AY24" s="71" t="e">
        <f>DATA!#REF!</f>
        <v>#REF!</v>
      </c>
      <c r="AZ24" s="70" t="e">
        <f>DATA!#REF!</f>
        <v>#REF!</v>
      </c>
      <c r="BA24" s="71" t="e">
        <f>DATA!#REF!</f>
        <v>#REF!</v>
      </c>
      <c r="BB24" s="70" t="e">
        <f>DATA!#REF!</f>
        <v>#REF!</v>
      </c>
      <c r="BC24" s="71" t="e">
        <f>DATA!#REF!</f>
        <v>#REF!</v>
      </c>
      <c r="BD24" s="70" t="e">
        <f>DATA!#REF!</f>
        <v>#REF!</v>
      </c>
      <c r="BE24" s="71" t="e">
        <f>DATA!#REF!</f>
        <v>#REF!</v>
      </c>
      <c r="BF24" s="70" t="e">
        <f>DATA!#REF!</f>
        <v>#REF!</v>
      </c>
      <c r="BG24" s="71" t="e">
        <f>DATA!#REF!</f>
        <v>#REF!</v>
      </c>
      <c r="BO24" s="29" t="e">
        <f t="shared" si="9"/>
        <v>#REF!</v>
      </c>
    </row>
    <row r="25" spans="1:67" ht="12.95" customHeight="1" thickTop="1" thickBot="1" x14ac:dyDescent="0.3">
      <c r="A25" s="83"/>
      <c r="B25" s="61" t="s">
        <v>52</v>
      </c>
      <c r="C25" s="41">
        <f t="shared" si="10"/>
        <v>6</v>
      </c>
      <c r="D25" s="41">
        <f t="shared" si="11"/>
        <v>13</v>
      </c>
      <c r="E25" s="41">
        <f t="shared" si="11"/>
        <v>20</v>
      </c>
      <c r="F25" s="41">
        <f t="shared" si="11"/>
        <v>27</v>
      </c>
      <c r="G25" s="41" t="str">
        <f t="shared" si="17"/>
        <v/>
      </c>
      <c r="H25" s="34" t="str">
        <f t="shared" si="17"/>
        <v/>
      </c>
      <c r="I25" s="62"/>
      <c r="J25" s="61" t="s">
        <v>52</v>
      </c>
      <c r="K25" s="41">
        <f t="shared" si="12"/>
        <v>3</v>
      </c>
      <c r="L25" s="41">
        <f t="shared" si="13"/>
        <v>10</v>
      </c>
      <c r="M25" s="41">
        <f t="shared" si="13"/>
        <v>17</v>
      </c>
      <c r="N25" s="41">
        <f t="shared" si="13"/>
        <v>24</v>
      </c>
      <c r="O25" s="41" t="str">
        <f t="shared" si="14"/>
        <v/>
      </c>
      <c r="P25" s="34" t="str">
        <f t="shared" si="14"/>
        <v/>
      </c>
      <c r="Q25" s="44"/>
      <c r="R25" s="61" t="s">
        <v>52</v>
      </c>
      <c r="S25" s="41">
        <f t="shared" si="15"/>
        <v>1</v>
      </c>
      <c r="T25" s="41">
        <f t="shared" si="16"/>
        <v>8</v>
      </c>
      <c r="U25" s="41">
        <f t="shared" si="16"/>
        <v>15</v>
      </c>
      <c r="V25" s="41">
        <f t="shared" si="16"/>
        <v>22</v>
      </c>
      <c r="W25" s="41">
        <f t="shared" si="18"/>
        <v>29</v>
      </c>
      <c r="X25" s="34" t="str">
        <f t="shared" si="18"/>
        <v/>
      </c>
      <c r="Y25" s="44"/>
      <c r="Z25" s="82"/>
      <c r="AA25" s="73">
        <f>IF(OR(DATA!D24=0,DATA!D24=""),"",DATA!D24)</f>
        <v>14</v>
      </c>
      <c r="AB25" s="68" t="str">
        <f>IF(OR(DATA!E24=0,DATA!E24=""),"",DATA!E24)</f>
        <v>Isra Miraj</v>
      </c>
      <c r="AC25" s="57"/>
      <c r="AD25" s="37"/>
      <c r="AG25" s="93" t="s">
        <v>46</v>
      </c>
      <c r="AH25" s="70">
        <f>DATA!B24</f>
        <v>14</v>
      </c>
      <c r="AI25" s="70">
        <f>DATA!C24</f>
        <v>14</v>
      </c>
      <c r="AJ25" s="70">
        <f>DATA!F23</f>
        <v>0</v>
      </c>
      <c r="AK25" s="71">
        <f>DATA!G23</f>
        <v>0</v>
      </c>
      <c r="AL25" s="70">
        <f>DATA!H23</f>
        <v>0</v>
      </c>
      <c r="AM25" s="71">
        <f>DATA!I23</f>
        <v>0</v>
      </c>
      <c r="AN25" s="70">
        <f>DATA!J23</f>
        <v>0</v>
      </c>
      <c r="AO25" s="71">
        <f>DATA!K23</f>
        <v>0</v>
      </c>
      <c r="AP25" s="70">
        <f>DATA!L23</f>
        <v>0</v>
      </c>
      <c r="AQ25" s="71">
        <f>DATA!M23</f>
        <v>0</v>
      </c>
      <c r="AR25" s="70">
        <f>DATA!N23</f>
        <v>0</v>
      </c>
      <c r="AS25" s="71">
        <f>DATA!O23</f>
        <v>0</v>
      </c>
      <c r="AT25" s="70">
        <f>DATA!P23</f>
        <v>0</v>
      </c>
      <c r="AU25" s="71">
        <f>DATA!Q23</f>
        <v>0</v>
      </c>
      <c r="AV25" s="70">
        <f>DATA!R23</f>
        <v>0</v>
      </c>
      <c r="AW25" s="71">
        <f>DATA!S23</f>
        <v>0</v>
      </c>
      <c r="AX25" s="70">
        <f>DATA!T23</f>
        <v>0</v>
      </c>
      <c r="AY25" s="71">
        <f>DATA!U23</f>
        <v>0</v>
      </c>
      <c r="AZ25" s="70">
        <f>DATA!V23</f>
        <v>0</v>
      </c>
      <c r="BA25" s="71">
        <f>DATA!W23</f>
        <v>0</v>
      </c>
      <c r="BB25" s="70">
        <f>DATA!X23</f>
        <v>0</v>
      </c>
      <c r="BC25" s="71">
        <f>DATA!Y23</f>
        <v>0</v>
      </c>
      <c r="BD25" s="70">
        <f>DATA!Z23</f>
        <v>0</v>
      </c>
      <c r="BE25" s="71">
        <f>DATA!AA23</f>
        <v>0</v>
      </c>
      <c r="BF25" s="70">
        <f>DATA!AB23</f>
        <v>0</v>
      </c>
      <c r="BG25" s="71">
        <f>DATA!AC23</f>
        <v>0</v>
      </c>
      <c r="BO25" s="29">
        <f t="shared" si="9"/>
        <v>0</v>
      </c>
    </row>
    <row r="26" spans="1:67" ht="12.95" customHeight="1" thickTop="1" thickBot="1" x14ac:dyDescent="0.3">
      <c r="A26" s="83"/>
      <c r="B26" s="77" t="s">
        <v>54</v>
      </c>
      <c r="C26" s="46">
        <f t="shared" si="10"/>
        <v>7</v>
      </c>
      <c r="D26" s="46">
        <f t="shared" si="11"/>
        <v>14</v>
      </c>
      <c r="E26" s="46">
        <f t="shared" si="11"/>
        <v>21</v>
      </c>
      <c r="F26" s="46">
        <f t="shared" si="11"/>
        <v>28</v>
      </c>
      <c r="G26" s="46" t="str">
        <f t="shared" si="17"/>
        <v/>
      </c>
      <c r="H26" s="47" t="str">
        <f t="shared" si="17"/>
        <v/>
      </c>
      <c r="I26" s="62"/>
      <c r="J26" s="77" t="s">
        <v>54</v>
      </c>
      <c r="K26" s="46">
        <f t="shared" si="12"/>
        <v>4</v>
      </c>
      <c r="L26" s="46">
        <f t="shared" si="13"/>
        <v>11</v>
      </c>
      <c r="M26" s="46">
        <f t="shared" si="13"/>
        <v>18</v>
      </c>
      <c r="N26" s="46">
        <f t="shared" si="13"/>
        <v>25</v>
      </c>
      <c r="O26" s="46" t="str">
        <f t="shared" si="14"/>
        <v/>
      </c>
      <c r="P26" s="47" t="str">
        <f t="shared" si="14"/>
        <v/>
      </c>
      <c r="Q26" s="44"/>
      <c r="R26" s="77" t="s">
        <v>54</v>
      </c>
      <c r="S26" s="46">
        <f t="shared" si="15"/>
        <v>2</v>
      </c>
      <c r="T26" s="46">
        <f t="shared" si="16"/>
        <v>9</v>
      </c>
      <c r="U26" s="46">
        <f t="shared" si="16"/>
        <v>16</v>
      </c>
      <c r="V26" s="46">
        <f t="shared" si="16"/>
        <v>23</v>
      </c>
      <c r="W26" s="46">
        <f t="shared" si="18"/>
        <v>30</v>
      </c>
      <c r="X26" s="47" t="str">
        <f t="shared" si="18"/>
        <v/>
      </c>
      <c r="Y26" s="44"/>
      <c r="Z26" s="82"/>
      <c r="AA26" s="85">
        <f>IF(OR(DATA!D25=0,DATA!D25=""),"",DATA!D25)</f>
        <v>15</v>
      </c>
      <c r="AB26" s="68" t="str">
        <f>IF(OR(DATA!E25=0,DATA!E25=""),"",DATA!E25)</f>
        <v xml:space="preserve">Penilaian Akhir Semester </v>
      </c>
      <c r="AC26" s="57"/>
      <c r="AD26" s="37"/>
      <c r="AG26" s="94" t="s">
        <v>46</v>
      </c>
      <c r="AH26" s="70">
        <f>DATA!B25</f>
        <v>15</v>
      </c>
      <c r="AI26" s="70">
        <f>DATA!C25</f>
        <v>15</v>
      </c>
      <c r="AJ26" s="70">
        <f>DATA!F24</f>
        <v>0</v>
      </c>
      <c r="AK26" s="71">
        <f>DATA!G24</f>
        <v>0</v>
      </c>
      <c r="AL26" s="70">
        <f>DATA!H24</f>
        <v>0</v>
      </c>
      <c r="AM26" s="71">
        <f>DATA!I24</f>
        <v>0</v>
      </c>
      <c r="AN26" s="70">
        <f>DATA!J24</f>
        <v>0</v>
      </c>
      <c r="AO26" s="71">
        <f>DATA!K24</f>
        <v>0</v>
      </c>
      <c r="AP26" s="70">
        <f>DATA!L24</f>
        <v>0</v>
      </c>
      <c r="AQ26" s="71">
        <f>DATA!M24</f>
        <v>0</v>
      </c>
      <c r="AR26" s="70">
        <f>DATA!N24</f>
        <v>0</v>
      </c>
      <c r="AS26" s="71">
        <f>DATA!O24</f>
        <v>0</v>
      </c>
      <c r="AT26" s="70">
        <f>DATA!P24</f>
        <v>0</v>
      </c>
      <c r="AU26" s="71">
        <f>DATA!Q24</f>
        <v>0</v>
      </c>
      <c r="AV26" s="70">
        <f>DATA!R24</f>
        <v>0</v>
      </c>
      <c r="AW26" s="71">
        <f>DATA!S24</f>
        <v>0</v>
      </c>
      <c r="AX26" s="70">
        <f>DATA!T24</f>
        <v>0</v>
      </c>
      <c r="AY26" s="71">
        <f>DATA!U24</f>
        <v>0</v>
      </c>
      <c r="AZ26" s="70">
        <f>DATA!V24</f>
        <v>0</v>
      </c>
      <c r="BA26" s="71">
        <f>DATA!W24</f>
        <v>0</v>
      </c>
      <c r="BB26" s="70">
        <f>DATA!X24</f>
        <v>0</v>
      </c>
      <c r="BC26" s="71">
        <f>DATA!Y24</f>
        <v>0</v>
      </c>
      <c r="BD26" s="70">
        <f>DATA!Z24</f>
        <v>0</v>
      </c>
      <c r="BE26" s="71">
        <f>DATA!AA24</f>
        <v>0</v>
      </c>
      <c r="BF26" s="70">
        <f>DATA!AB24</f>
        <v>0</v>
      </c>
      <c r="BG26" s="71">
        <f>DATA!AC24</f>
        <v>0</v>
      </c>
      <c r="BO26" s="29">
        <f t="shared" si="9"/>
        <v>0</v>
      </c>
    </row>
    <row r="27" spans="1:67" ht="6.95" customHeight="1" thickTop="1" thickBot="1" x14ac:dyDescent="0.3">
      <c r="A27" s="83"/>
      <c r="B27" s="81"/>
      <c r="C27" s="45"/>
      <c r="D27" s="45"/>
      <c r="E27" s="45"/>
      <c r="F27" s="45"/>
      <c r="G27" s="45"/>
      <c r="H27" s="45"/>
      <c r="I27" s="81"/>
      <c r="J27" s="81"/>
      <c r="K27" s="45"/>
      <c r="L27" s="45"/>
      <c r="M27" s="45"/>
      <c r="N27" s="45"/>
      <c r="O27" s="45"/>
      <c r="P27" s="45"/>
      <c r="Q27" s="81"/>
      <c r="R27" s="81"/>
      <c r="S27" s="45"/>
      <c r="T27" s="45"/>
      <c r="U27" s="45"/>
      <c r="V27" s="45"/>
      <c r="W27" s="45"/>
      <c r="X27" s="45"/>
      <c r="Y27" s="44"/>
      <c r="Z27" s="347"/>
      <c r="AA27" s="348">
        <f>IF(OR(DATA!D26=0,DATA!D26=""),"",DATA!D26)</f>
        <v>16</v>
      </c>
      <c r="AB27" s="350" t="str">
        <f>IF(OR(DATA!E26=0,DATA!E26=""),"",DATA!E26)</f>
        <v>Libur Semester 1</v>
      </c>
      <c r="AC27" s="57"/>
      <c r="AD27" s="37"/>
      <c r="AG27" s="372" t="s">
        <v>46</v>
      </c>
      <c r="AH27" s="368">
        <f>DATA!B26</f>
        <v>16</v>
      </c>
      <c r="AI27" s="368">
        <f>DATA!C26</f>
        <v>16</v>
      </c>
      <c r="AJ27" s="368">
        <f>DATA!F25</f>
        <v>0</v>
      </c>
      <c r="AK27" s="366">
        <f>DATA!G25</f>
        <v>0</v>
      </c>
      <c r="AL27" s="364">
        <f>DATA!H25</f>
        <v>0</v>
      </c>
      <c r="AM27" s="366">
        <f>DATA!I25</f>
        <v>0</v>
      </c>
      <c r="AN27" s="364">
        <f>DATA!J25</f>
        <v>0</v>
      </c>
      <c r="AO27" s="366">
        <f>DATA!K25</f>
        <v>0</v>
      </c>
      <c r="AP27" s="364">
        <f>DATA!L25</f>
        <v>0</v>
      </c>
      <c r="AQ27" s="366">
        <f>DATA!M25</f>
        <v>0</v>
      </c>
      <c r="AR27" s="364">
        <f>DATA!N25</f>
        <v>0</v>
      </c>
      <c r="AS27" s="366">
        <f>DATA!O25</f>
        <v>0</v>
      </c>
      <c r="AT27" s="364">
        <f>DATA!P25</f>
        <v>0</v>
      </c>
      <c r="AU27" s="366">
        <f>DATA!Q25</f>
        <v>0</v>
      </c>
      <c r="AV27" s="364">
        <f>DATA!R25</f>
        <v>0</v>
      </c>
      <c r="AW27" s="366">
        <f>DATA!S25</f>
        <v>0</v>
      </c>
      <c r="AX27" s="364">
        <f>DATA!T25</f>
        <v>0</v>
      </c>
      <c r="AY27" s="366">
        <f>DATA!U25</f>
        <v>0</v>
      </c>
      <c r="AZ27" s="364">
        <f>DATA!V25</f>
        <v>0</v>
      </c>
      <c r="BA27" s="366">
        <f>DATA!W25</f>
        <v>0</v>
      </c>
      <c r="BB27" s="364">
        <f>DATA!X25</f>
        <v>0</v>
      </c>
      <c r="BC27" s="366">
        <f>DATA!Y25</f>
        <v>0</v>
      </c>
      <c r="BD27" s="364">
        <f>DATA!Z25</f>
        <v>0</v>
      </c>
      <c r="BE27" s="366">
        <f>DATA!AA25</f>
        <v>0</v>
      </c>
      <c r="BF27" s="364">
        <f>DATA!AB25</f>
        <v>0</v>
      </c>
      <c r="BG27" s="366">
        <f>DATA!AC25</f>
        <v>0</v>
      </c>
      <c r="BO27" s="29">
        <f t="shared" si="9"/>
        <v>0</v>
      </c>
    </row>
    <row r="28" spans="1:67" ht="6.95" customHeight="1" thickBot="1" x14ac:dyDescent="0.3">
      <c r="A28" s="83"/>
      <c r="B28" s="358" t="s">
        <v>29</v>
      </c>
      <c r="C28" s="360" t="str">
        <f>CONCATENATE("Januari ",MID(DATA!Q3,6,4))</f>
        <v>Januari 2018</v>
      </c>
      <c r="D28" s="360"/>
      <c r="E28" s="360"/>
      <c r="F28" s="360"/>
      <c r="G28" s="360"/>
      <c r="H28" s="361"/>
      <c r="I28" s="44" t="s">
        <v>55</v>
      </c>
      <c r="J28" s="358" t="s">
        <v>29</v>
      </c>
      <c r="K28" s="360" t="str">
        <f>CONCATENATE("Februari ",MID(DATA!Q3,6,4))</f>
        <v>Februari 2018</v>
      </c>
      <c r="L28" s="360"/>
      <c r="M28" s="360"/>
      <c r="N28" s="360"/>
      <c r="O28" s="360"/>
      <c r="P28" s="361"/>
      <c r="Q28" s="44"/>
      <c r="R28" s="358" t="s">
        <v>29</v>
      </c>
      <c r="S28" s="360" t="str">
        <f>CONCATENATE("Maret ",MID(DATA!Q3,6,4))</f>
        <v>Maret 2018</v>
      </c>
      <c r="T28" s="360"/>
      <c r="U28" s="360"/>
      <c r="V28" s="360"/>
      <c r="W28" s="360"/>
      <c r="X28" s="361"/>
      <c r="Y28" s="44"/>
      <c r="Z28" s="347"/>
      <c r="AA28" s="349"/>
      <c r="AB28" s="351"/>
      <c r="AC28" s="95"/>
      <c r="AD28" s="37"/>
      <c r="AG28" s="373"/>
      <c r="AH28" s="369"/>
      <c r="AI28" s="369"/>
      <c r="AJ28" s="369"/>
      <c r="AK28" s="367"/>
      <c r="AL28" s="365"/>
      <c r="AM28" s="367"/>
      <c r="AN28" s="365"/>
      <c r="AO28" s="367"/>
      <c r="AP28" s="365"/>
      <c r="AQ28" s="367"/>
      <c r="AR28" s="365"/>
      <c r="AS28" s="367"/>
      <c r="AT28" s="365"/>
      <c r="AU28" s="367"/>
      <c r="AV28" s="365"/>
      <c r="AW28" s="367"/>
      <c r="AX28" s="365"/>
      <c r="AY28" s="367"/>
      <c r="AZ28" s="365"/>
      <c r="BA28" s="367"/>
      <c r="BB28" s="365"/>
      <c r="BC28" s="367"/>
      <c r="BD28" s="365"/>
      <c r="BE28" s="367"/>
      <c r="BF28" s="365"/>
      <c r="BG28" s="367"/>
      <c r="BO28" s="29">
        <f t="shared" si="9"/>
        <v>0</v>
      </c>
    </row>
    <row r="29" spans="1:67" ht="12.95" customHeight="1" thickTop="1" thickBot="1" x14ac:dyDescent="0.3">
      <c r="A29" s="83"/>
      <c r="B29" s="359"/>
      <c r="C29" s="362"/>
      <c r="D29" s="362"/>
      <c r="E29" s="362"/>
      <c r="F29" s="362"/>
      <c r="G29" s="362"/>
      <c r="H29" s="363"/>
      <c r="I29" s="44"/>
      <c r="J29" s="359"/>
      <c r="K29" s="362"/>
      <c r="L29" s="362"/>
      <c r="M29" s="362"/>
      <c r="N29" s="362"/>
      <c r="O29" s="362"/>
      <c r="P29" s="363"/>
      <c r="Q29" s="44"/>
      <c r="R29" s="359"/>
      <c r="S29" s="362"/>
      <c r="T29" s="362"/>
      <c r="U29" s="362"/>
      <c r="V29" s="362"/>
      <c r="W29" s="362"/>
      <c r="X29" s="363"/>
      <c r="Y29" s="44"/>
      <c r="Z29" s="82"/>
      <c r="AA29" s="73">
        <f>IF(OR(DATA!D27=0,DATA!D27=""),"",DATA!D27)</f>
        <v>17</v>
      </c>
      <c r="AB29" s="68" t="str">
        <f>IF(OR(DATA!E27=0,DATA!E27=""),"",DATA!E27)</f>
        <v>Penilaian Akhir Tahun</v>
      </c>
      <c r="AC29" s="57"/>
      <c r="AD29" s="37"/>
      <c r="AG29" s="96" t="s">
        <v>46</v>
      </c>
      <c r="AH29" s="70">
        <f>DATA!B27</f>
        <v>17</v>
      </c>
      <c r="AI29" s="70">
        <f>DATA!C27</f>
        <v>17</v>
      </c>
      <c r="AJ29" s="70">
        <f>DATA!F26</f>
        <v>0</v>
      </c>
      <c r="AK29" s="71">
        <f>DATA!G26</f>
        <v>0</v>
      </c>
      <c r="AL29" s="70">
        <f>DATA!H26</f>
        <v>0</v>
      </c>
      <c r="AM29" s="71">
        <f>DATA!I26</f>
        <v>0</v>
      </c>
      <c r="AN29" s="70">
        <f>DATA!J26</f>
        <v>0</v>
      </c>
      <c r="AO29" s="71">
        <f>DATA!K26</f>
        <v>0</v>
      </c>
      <c r="AP29" s="70">
        <f>DATA!L26</f>
        <v>0</v>
      </c>
      <c r="AQ29" s="71">
        <f>DATA!M26</f>
        <v>0</v>
      </c>
      <c r="AR29" s="70">
        <f>DATA!N26</f>
        <v>0</v>
      </c>
      <c r="AS29" s="71">
        <f>DATA!O26</f>
        <v>0</v>
      </c>
      <c r="AT29" s="70">
        <f>DATA!P26</f>
        <v>0</v>
      </c>
      <c r="AU29" s="71">
        <f>DATA!Q26</f>
        <v>0</v>
      </c>
      <c r="AV29" s="70">
        <f>DATA!R26</f>
        <v>0</v>
      </c>
      <c r="AW29" s="71">
        <f>DATA!S26</f>
        <v>0</v>
      </c>
      <c r="AX29" s="70">
        <f>DATA!T26</f>
        <v>0</v>
      </c>
      <c r="AY29" s="71">
        <f>DATA!U26</f>
        <v>0</v>
      </c>
      <c r="AZ29" s="70">
        <f>DATA!V26</f>
        <v>0</v>
      </c>
      <c r="BA29" s="71">
        <f>DATA!W26</f>
        <v>0</v>
      </c>
      <c r="BB29" s="70">
        <f>DATA!X26</f>
        <v>0</v>
      </c>
      <c r="BC29" s="71">
        <f>DATA!Y26</f>
        <v>0</v>
      </c>
      <c r="BD29" s="70">
        <f>DATA!Z26</f>
        <v>0</v>
      </c>
      <c r="BE29" s="71">
        <f>DATA!AA26</f>
        <v>0</v>
      </c>
      <c r="BF29" s="70">
        <f>DATA!AB26</f>
        <v>0</v>
      </c>
      <c r="BG29" s="71">
        <f>DATA!AC26</f>
        <v>0</v>
      </c>
      <c r="BO29" s="29">
        <f t="shared" si="9"/>
        <v>0</v>
      </c>
    </row>
    <row r="30" spans="1:67" ht="12.95" customHeight="1" thickTop="1" thickBot="1" x14ac:dyDescent="0.3">
      <c r="A30" s="83"/>
      <c r="B30" s="50" t="s">
        <v>34</v>
      </c>
      <c r="C30" s="51" t="str">
        <f>IF(OR(X26=31,W26=31),1,"")</f>
        <v/>
      </c>
      <c r="D30" s="51">
        <f>C36+1</f>
        <v>7</v>
      </c>
      <c r="E30" s="51">
        <f>D36+1</f>
        <v>14</v>
      </c>
      <c r="F30" s="51">
        <f>E36+1</f>
        <v>21</v>
      </c>
      <c r="G30" s="51">
        <f>F36+1</f>
        <v>28</v>
      </c>
      <c r="H30" s="30" t="str">
        <f>IF(G36=31,"",IF(G36="","",G36+1))</f>
        <v/>
      </c>
      <c r="I30" s="52"/>
      <c r="J30" s="50" t="s">
        <v>34</v>
      </c>
      <c r="K30" s="51" t="str">
        <f>IF(OR(H36=31,G36=31),1,"")</f>
        <v/>
      </c>
      <c r="L30" s="51">
        <f>K36+1</f>
        <v>4</v>
      </c>
      <c r="M30" s="51">
        <f>L36+1</f>
        <v>11</v>
      </c>
      <c r="N30" s="51">
        <f>M36+1</f>
        <v>18</v>
      </c>
      <c r="O30" s="51">
        <f>IF(N36=IF(MOD(MID(DATA!Q3,6,4),4)=0,29,28),"",IF(N36="","",N36+1))</f>
        <v>25</v>
      </c>
      <c r="P30" s="30" t="str">
        <f>IF(O36=IF(MOD(MID(DATA!Q3,6,4),4)=0,29,28),"",IF(O36="","",O36+1))</f>
        <v/>
      </c>
      <c r="Q30" s="53"/>
      <c r="R30" s="50" t="s">
        <v>34</v>
      </c>
      <c r="S30" s="51" t="str">
        <f>IF(OR(N36=IF(MOD(MID(DATA!Q3,6,4),4)=0,29,28),P36=IF(MOD(MID(DATA!Q3,6,4),4)=0,29,28),O36=IF(MOD(MID(DATA!Q3,6,4),4)=0,29,28)),1,"")</f>
        <v/>
      </c>
      <c r="T30" s="51">
        <f>S36+1</f>
        <v>4</v>
      </c>
      <c r="U30" s="51">
        <f>T36+1</f>
        <v>11</v>
      </c>
      <c r="V30" s="51">
        <f>U36+1</f>
        <v>18</v>
      </c>
      <c r="W30" s="51">
        <f>V36+1</f>
        <v>25</v>
      </c>
      <c r="X30" s="30" t="str">
        <f>IF(W36=31,"",IF(W36="","",W36+1))</f>
        <v/>
      </c>
      <c r="Y30" s="53"/>
      <c r="Z30" s="82"/>
      <c r="AA30" s="73">
        <f>IF(OR(DATA!D28=0,DATA!D28=""),"",DATA!D28)</f>
        <v>18</v>
      </c>
      <c r="AB30" s="68" t="str">
        <f>IF(OR(DATA!E28=0,DATA!E28=""),"",DATA!E28)</f>
        <v>Libur Semster 2</v>
      </c>
      <c r="AC30" s="57"/>
      <c r="AD30" s="37"/>
      <c r="AG30" s="97" t="s">
        <v>46</v>
      </c>
      <c r="AH30" s="70">
        <f>DATA!B28</f>
        <v>18</v>
      </c>
      <c r="AI30" s="70">
        <f>DATA!C28</f>
        <v>18</v>
      </c>
      <c r="AJ30" s="70">
        <f>DATA!F27</f>
        <v>0</v>
      </c>
      <c r="AK30" s="71">
        <f>DATA!G27</f>
        <v>0</v>
      </c>
      <c r="AL30" s="70">
        <f>DATA!H27</f>
        <v>0</v>
      </c>
      <c r="AM30" s="71">
        <f>DATA!I27</f>
        <v>0</v>
      </c>
      <c r="AN30" s="70">
        <f>DATA!J27</f>
        <v>0</v>
      </c>
      <c r="AO30" s="71">
        <f>DATA!K27</f>
        <v>0</v>
      </c>
      <c r="AP30" s="70">
        <f>DATA!L27</f>
        <v>0</v>
      </c>
      <c r="AQ30" s="71">
        <f>DATA!M27</f>
        <v>0</v>
      </c>
      <c r="AR30" s="70">
        <f>DATA!N27</f>
        <v>0</v>
      </c>
      <c r="AS30" s="71">
        <f>DATA!O27</f>
        <v>0</v>
      </c>
      <c r="AT30" s="70">
        <f>DATA!P27</f>
        <v>0</v>
      </c>
      <c r="AU30" s="71">
        <f>DATA!Q27</f>
        <v>0</v>
      </c>
      <c r="AV30" s="70">
        <f>DATA!R27</f>
        <v>0</v>
      </c>
      <c r="AW30" s="71">
        <f>DATA!S27</f>
        <v>0</v>
      </c>
      <c r="AX30" s="70">
        <f>DATA!T27</f>
        <v>0</v>
      </c>
      <c r="AY30" s="71">
        <f>DATA!U27</f>
        <v>0</v>
      </c>
      <c r="AZ30" s="70">
        <f>DATA!V27</f>
        <v>0</v>
      </c>
      <c r="BA30" s="71">
        <f>DATA!W27</f>
        <v>0</v>
      </c>
      <c r="BB30" s="70">
        <f>DATA!X27</f>
        <v>0</v>
      </c>
      <c r="BC30" s="71">
        <f>DATA!Y27</f>
        <v>0</v>
      </c>
      <c r="BD30" s="70">
        <f>DATA!Z27</f>
        <v>0</v>
      </c>
      <c r="BE30" s="71">
        <f>DATA!AA27</f>
        <v>0</v>
      </c>
      <c r="BF30" s="70">
        <f>DATA!AB27</f>
        <v>0</v>
      </c>
      <c r="BG30" s="71">
        <f>DATA!AC27</f>
        <v>0</v>
      </c>
      <c r="BO30" s="29">
        <f t="shared" si="9"/>
        <v>0</v>
      </c>
    </row>
    <row r="31" spans="1:67" ht="12.95" customHeight="1" thickTop="1" thickBot="1" x14ac:dyDescent="0.3">
      <c r="A31" s="83"/>
      <c r="B31" s="61" t="s">
        <v>39</v>
      </c>
      <c r="C31" s="41">
        <f t="shared" ref="C31:C36" si="19">IF(OR(X20=31,W20=31),1,IF(C30="","",C30+1))</f>
        <v>1</v>
      </c>
      <c r="D31" s="41">
        <f t="shared" ref="D31:F36" si="20">D30+1</f>
        <v>8</v>
      </c>
      <c r="E31" s="41">
        <f t="shared" si="20"/>
        <v>15</v>
      </c>
      <c r="F31" s="41">
        <f t="shared" si="20"/>
        <v>22</v>
      </c>
      <c r="G31" s="41">
        <f t="shared" ref="G31:H36" si="21">IF(G30=31,"",IF(G30="","",G30+1))</f>
        <v>29</v>
      </c>
      <c r="H31" s="34" t="str">
        <f t="shared" si="21"/>
        <v/>
      </c>
      <c r="I31" s="62"/>
      <c r="J31" s="61" t="s">
        <v>39</v>
      </c>
      <c r="K31" s="41" t="str">
        <f t="shared" ref="K31:K36" si="22">IF(OR(H30=31,G30=31),1,IF(K30="","",K30+1))</f>
        <v/>
      </c>
      <c r="L31" s="41">
        <f t="shared" ref="L31:N36" si="23">L30+1</f>
        <v>5</v>
      </c>
      <c r="M31" s="41">
        <f t="shared" si="23"/>
        <v>12</v>
      </c>
      <c r="N31" s="41">
        <f t="shared" si="23"/>
        <v>19</v>
      </c>
      <c r="O31" s="41">
        <f>IF(O30=IF(MOD(MID(DATA!Q3,6,4),4)=0,29,28),"",IF(O30="","",O30+1))</f>
        <v>26</v>
      </c>
      <c r="P31" s="34" t="str">
        <f>IF(P30=IF(MOD(MID(DATA!Q3,6,4),4)=0,29,28),"",IF(P30="","",P30+1))</f>
        <v/>
      </c>
      <c r="Q31" s="44"/>
      <c r="R31" s="61" t="s">
        <v>39</v>
      </c>
      <c r="S31" s="41" t="str">
        <f>IF(OR(P30=IF(MOD(MID(DATA!Q3,6,4),4)=0,29,28),O30=IF(MOD(MID(DATA!Q3,6,4),4)=0,29,28),N30=IF(MOD(MID(DATA!Q3,6,4),4)=0,29,28)),1,IF(S30="","",S30+1))</f>
        <v/>
      </c>
      <c r="T31" s="41">
        <f t="shared" ref="T31:V36" si="24">T30+1</f>
        <v>5</v>
      </c>
      <c r="U31" s="41">
        <f t="shared" si="24"/>
        <v>12</v>
      </c>
      <c r="V31" s="41">
        <f t="shared" si="24"/>
        <v>19</v>
      </c>
      <c r="W31" s="41">
        <f t="shared" ref="W31:X36" si="25">IF(W30=31,"",IF(W30="","",W30+1))</f>
        <v>26</v>
      </c>
      <c r="X31" s="34" t="str">
        <f t="shared" si="25"/>
        <v/>
      </c>
      <c r="Y31" s="44"/>
      <c r="Z31" s="82"/>
      <c r="AA31" s="73">
        <f>IF(OR(DATA!D29=0,DATA!D29=""),"",DATA!D29)</f>
        <v>19</v>
      </c>
      <c r="AB31" s="68" t="str">
        <f>IF(OR(DATA!E29=0,DATA!E29=""),"",DATA!E29)</f>
        <v>Penilaian Harian 1</v>
      </c>
      <c r="AC31" s="57"/>
      <c r="AD31" s="37"/>
      <c r="AG31" s="98" t="s">
        <v>46</v>
      </c>
      <c r="AH31" s="70">
        <f>DATA!B29</f>
        <v>19</v>
      </c>
      <c r="AI31" s="70">
        <f>DATA!C29</f>
        <v>19</v>
      </c>
      <c r="AJ31" s="70">
        <f>DATA!F28</f>
        <v>0</v>
      </c>
      <c r="AK31" s="71">
        <f>DATA!G28</f>
        <v>0</v>
      </c>
      <c r="AL31" s="70">
        <f>DATA!H28</f>
        <v>0</v>
      </c>
      <c r="AM31" s="71">
        <f>DATA!I28</f>
        <v>0</v>
      </c>
      <c r="AN31" s="70">
        <f>DATA!J28</f>
        <v>0</v>
      </c>
      <c r="AO31" s="71">
        <f>DATA!K28</f>
        <v>0</v>
      </c>
      <c r="AP31" s="70">
        <f>DATA!L28</f>
        <v>0</v>
      </c>
      <c r="AQ31" s="71">
        <f>DATA!M28</f>
        <v>0</v>
      </c>
      <c r="AR31" s="70">
        <f>DATA!N28</f>
        <v>0</v>
      </c>
      <c r="AS31" s="71">
        <f>DATA!O28</f>
        <v>0</v>
      </c>
      <c r="AT31" s="70">
        <f>DATA!P28</f>
        <v>0</v>
      </c>
      <c r="AU31" s="71">
        <f>DATA!Q28</f>
        <v>0</v>
      </c>
      <c r="AV31" s="70">
        <f>DATA!R28</f>
        <v>0</v>
      </c>
      <c r="AW31" s="71">
        <f>DATA!S28</f>
        <v>0</v>
      </c>
      <c r="AX31" s="70">
        <f>DATA!T28</f>
        <v>0</v>
      </c>
      <c r="AY31" s="71">
        <f>DATA!U28</f>
        <v>0</v>
      </c>
      <c r="AZ31" s="70">
        <f>DATA!V28</f>
        <v>0</v>
      </c>
      <c r="BA31" s="71">
        <f>DATA!W28</f>
        <v>0</v>
      </c>
      <c r="BB31" s="70">
        <f>DATA!X28</f>
        <v>0</v>
      </c>
      <c r="BC31" s="71">
        <f>DATA!Y28</f>
        <v>0</v>
      </c>
      <c r="BD31" s="70">
        <f>DATA!Z28</f>
        <v>0</v>
      </c>
      <c r="BE31" s="71">
        <f>DATA!AA28</f>
        <v>0</v>
      </c>
      <c r="BF31" s="70">
        <f>DATA!AB28</f>
        <v>0</v>
      </c>
      <c r="BG31" s="71">
        <f>DATA!AC28</f>
        <v>0</v>
      </c>
      <c r="BO31" s="29">
        <f t="shared" si="9"/>
        <v>0</v>
      </c>
    </row>
    <row r="32" spans="1:67" ht="12.95" customHeight="1" thickTop="1" thickBot="1" x14ac:dyDescent="0.3">
      <c r="A32" s="83"/>
      <c r="B32" s="61" t="s">
        <v>42</v>
      </c>
      <c r="C32" s="41">
        <f t="shared" si="19"/>
        <v>2</v>
      </c>
      <c r="D32" s="41">
        <f t="shared" si="20"/>
        <v>9</v>
      </c>
      <c r="E32" s="41">
        <f t="shared" si="20"/>
        <v>16</v>
      </c>
      <c r="F32" s="41">
        <f t="shared" si="20"/>
        <v>23</v>
      </c>
      <c r="G32" s="41">
        <f t="shared" si="21"/>
        <v>30</v>
      </c>
      <c r="H32" s="34" t="str">
        <f t="shared" si="21"/>
        <v/>
      </c>
      <c r="I32" s="62"/>
      <c r="J32" s="61" t="s">
        <v>42</v>
      </c>
      <c r="K32" s="41" t="str">
        <f t="shared" si="22"/>
        <v/>
      </c>
      <c r="L32" s="41">
        <f t="shared" si="23"/>
        <v>6</v>
      </c>
      <c r="M32" s="41">
        <f t="shared" si="23"/>
        <v>13</v>
      </c>
      <c r="N32" s="41">
        <f t="shared" si="23"/>
        <v>20</v>
      </c>
      <c r="O32" s="41">
        <f>IF(O31=IF(MOD(MID(DATA!Q3,6,4),4)=0,29,28),"",IF(O31="","",O31+1))</f>
        <v>27</v>
      </c>
      <c r="P32" s="34" t="str">
        <f>IF(P31=IF(MOD(MID(DATA!Q3,6,4),4)=0,29,28),"",IF(P31="","",P31+1))</f>
        <v/>
      </c>
      <c r="Q32" s="44"/>
      <c r="R32" s="61" t="s">
        <v>42</v>
      </c>
      <c r="S32" s="41" t="str">
        <f>IF(OR(P31=IF(MOD(MID(DATA!Q3,6,4),4)=0,29,28),O31=IF(MOD(MID(DATA!Q3,6,4),4)=0,29,28),N31=IF(MOD(MID(DATA!Q3,6,4),4)=0,29,28)),1,IF(S31="","",S31+1))</f>
        <v/>
      </c>
      <c r="T32" s="41">
        <f t="shared" si="24"/>
        <v>6</v>
      </c>
      <c r="U32" s="41">
        <f t="shared" si="24"/>
        <v>13</v>
      </c>
      <c r="V32" s="41">
        <f t="shared" si="24"/>
        <v>20</v>
      </c>
      <c r="W32" s="41">
        <f t="shared" si="25"/>
        <v>27</v>
      </c>
      <c r="X32" s="34" t="str">
        <f t="shared" si="25"/>
        <v/>
      </c>
      <c r="Y32" s="44"/>
      <c r="Z32" s="82"/>
      <c r="AA32" s="73">
        <f>IF(OR(DATA!D30=0,DATA!D30=""),"",DATA!D30)</f>
        <v>20</v>
      </c>
      <c r="AB32" s="68" t="str">
        <f>IF(OR(DATA!E30=0,DATA!E30=""),"",DATA!E30)</f>
        <v>Penilaian Harian 2</v>
      </c>
      <c r="AC32" s="57"/>
      <c r="AD32" s="37"/>
      <c r="AG32" s="99" t="s">
        <v>46</v>
      </c>
      <c r="AH32" s="70">
        <f>DATA!B30</f>
        <v>20</v>
      </c>
      <c r="AI32" s="70">
        <f>DATA!C30</f>
        <v>20</v>
      </c>
      <c r="AJ32" s="70">
        <f>DATA!F29</f>
        <v>0</v>
      </c>
      <c r="AK32" s="71">
        <f>DATA!G29</f>
        <v>0</v>
      </c>
      <c r="AL32" s="70">
        <f>DATA!H29</f>
        <v>0</v>
      </c>
      <c r="AM32" s="71">
        <f>DATA!I29</f>
        <v>0</v>
      </c>
      <c r="AN32" s="70">
        <f>DATA!J29</f>
        <v>0</v>
      </c>
      <c r="AO32" s="71">
        <f>DATA!K29</f>
        <v>0</v>
      </c>
      <c r="AP32" s="70">
        <f>DATA!L29</f>
        <v>0</v>
      </c>
      <c r="AQ32" s="71">
        <f>DATA!M29</f>
        <v>0</v>
      </c>
      <c r="AR32" s="70">
        <f>DATA!N29</f>
        <v>0</v>
      </c>
      <c r="AS32" s="71">
        <f>DATA!O29</f>
        <v>0</v>
      </c>
      <c r="AT32" s="70">
        <f>DATA!P29</f>
        <v>0</v>
      </c>
      <c r="AU32" s="71">
        <f>DATA!Q29</f>
        <v>0</v>
      </c>
      <c r="AV32" s="70">
        <f>DATA!R29</f>
        <v>0</v>
      </c>
      <c r="AW32" s="71">
        <f>DATA!S29</f>
        <v>0</v>
      </c>
      <c r="AX32" s="70">
        <f>DATA!T29</f>
        <v>0</v>
      </c>
      <c r="AY32" s="71">
        <f>DATA!U29</f>
        <v>0</v>
      </c>
      <c r="AZ32" s="70">
        <f>DATA!V29</f>
        <v>0</v>
      </c>
      <c r="BA32" s="71">
        <f>DATA!W29</f>
        <v>0</v>
      </c>
      <c r="BB32" s="70">
        <f>DATA!X29</f>
        <v>0</v>
      </c>
      <c r="BC32" s="71">
        <f>DATA!Y29</f>
        <v>0</v>
      </c>
      <c r="BD32" s="70">
        <f>DATA!Z29</f>
        <v>0</v>
      </c>
      <c r="BE32" s="71">
        <f>DATA!AA29</f>
        <v>0</v>
      </c>
      <c r="BF32" s="70">
        <f>DATA!AB29</f>
        <v>0</v>
      </c>
      <c r="BG32" s="71">
        <f>DATA!AC29</f>
        <v>0</v>
      </c>
      <c r="BO32" s="29">
        <f t="shared" si="9"/>
        <v>0</v>
      </c>
    </row>
    <row r="33" spans="1:67" ht="12.95" customHeight="1" thickTop="1" thickBot="1" x14ac:dyDescent="0.3">
      <c r="A33" s="83"/>
      <c r="B33" s="61" t="s">
        <v>45</v>
      </c>
      <c r="C33" s="41">
        <f t="shared" si="19"/>
        <v>3</v>
      </c>
      <c r="D33" s="41">
        <f t="shared" si="20"/>
        <v>10</v>
      </c>
      <c r="E33" s="41">
        <f t="shared" si="20"/>
        <v>17</v>
      </c>
      <c r="F33" s="41">
        <f t="shared" si="20"/>
        <v>24</v>
      </c>
      <c r="G33" s="41">
        <f t="shared" si="21"/>
        <v>31</v>
      </c>
      <c r="H33" s="34" t="str">
        <f t="shared" si="21"/>
        <v/>
      </c>
      <c r="I33" s="62"/>
      <c r="J33" s="61" t="s">
        <v>45</v>
      </c>
      <c r="K33" s="41" t="str">
        <f t="shared" si="22"/>
        <v/>
      </c>
      <c r="L33" s="41">
        <f t="shared" si="23"/>
        <v>7</v>
      </c>
      <c r="M33" s="41">
        <f t="shared" si="23"/>
        <v>14</v>
      </c>
      <c r="N33" s="41">
        <f t="shared" si="23"/>
        <v>21</v>
      </c>
      <c r="O33" s="41">
        <f>IF(O32=IF(MOD(MID(DATA!Q3,6,4),4)=0,29,28),"",IF(O32="","",O32+1))</f>
        <v>28</v>
      </c>
      <c r="P33" s="34" t="str">
        <f>IF(P32=IF(MOD(MID(DATA!Q3,6,4),4)=0,29,28),"",IF(P32="","",P32+1))</f>
        <v/>
      </c>
      <c r="Q33" s="44"/>
      <c r="R33" s="61" t="s">
        <v>45</v>
      </c>
      <c r="S33" s="41" t="str">
        <f>IF(OR(P32=IF(MOD(MID(DATA!Q3,6,4),4)=0,29,28),O32=IF(MOD(MID(DATA!Q3,6,4),4)=0,29,28),N32=IF(MOD(MID(DATA!Q3,6,4),4)=0,29,28)),1,IF(S32="","",S32+1))</f>
        <v/>
      </c>
      <c r="T33" s="41">
        <f t="shared" si="24"/>
        <v>7</v>
      </c>
      <c r="U33" s="41">
        <f t="shared" si="24"/>
        <v>14</v>
      </c>
      <c r="V33" s="41">
        <f t="shared" si="24"/>
        <v>21</v>
      </c>
      <c r="W33" s="41">
        <f t="shared" si="25"/>
        <v>28</v>
      </c>
      <c r="X33" s="34" t="str">
        <f t="shared" si="25"/>
        <v/>
      </c>
      <c r="Y33" s="44"/>
      <c r="Z33" s="82"/>
      <c r="AA33" s="73">
        <f>IF(OR(DATA!D31=0,DATA!D31=""),"",DATA!D31)</f>
        <v>21</v>
      </c>
      <c r="AB33" s="68" t="str">
        <f>IF(OR(DATA!E31=0,DATA!E31=""),"",DATA!E31)</f>
        <v>Penilaian Harian 3</v>
      </c>
      <c r="AC33" s="57"/>
      <c r="AD33" s="37"/>
      <c r="AG33" s="100" t="s">
        <v>46</v>
      </c>
      <c r="AH33" s="70">
        <f>DATA!B31</f>
        <v>21</v>
      </c>
      <c r="AI33" s="70">
        <f>DATA!C31</f>
        <v>21</v>
      </c>
      <c r="AJ33" s="70">
        <f>DATA!F30</f>
        <v>0</v>
      </c>
      <c r="AK33" s="71">
        <f>DATA!G30</f>
        <v>0</v>
      </c>
      <c r="AL33" s="70">
        <f>DATA!H30</f>
        <v>0</v>
      </c>
      <c r="AM33" s="71">
        <f>DATA!I30</f>
        <v>0</v>
      </c>
      <c r="AN33" s="70">
        <f>DATA!J30</f>
        <v>0</v>
      </c>
      <c r="AO33" s="71">
        <f>DATA!K30</f>
        <v>0</v>
      </c>
      <c r="AP33" s="70">
        <f>DATA!L30</f>
        <v>0</v>
      </c>
      <c r="AQ33" s="71">
        <f>DATA!M30</f>
        <v>0</v>
      </c>
      <c r="AR33" s="70">
        <f>DATA!N30</f>
        <v>0</v>
      </c>
      <c r="AS33" s="71">
        <f>DATA!O30</f>
        <v>0</v>
      </c>
      <c r="AT33" s="70">
        <f>DATA!P30</f>
        <v>0</v>
      </c>
      <c r="AU33" s="71">
        <f>DATA!Q30</f>
        <v>0</v>
      </c>
      <c r="AV33" s="70">
        <f>DATA!R30</f>
        <v>0</v>
      </c>
      <c r="AW33" s="71">
        <f>DATA!S30</f>
        <v>0</v>
      </c>
      <c r="AX33" s="70">
        <f>DATA!T30</f>
        <v>0</v>
      </c>
      <c r="AY33" s="71">
        <f>DATA!U30</f>
        <v>0</v>
      </c>
      <c r="AZ33" s="70">
        <f>DATA!V30</f>
        <v>0</v>
      </c>
      <c r="BA33" s="71">
        <f>DATA!W30</f>
        <v>0</v>
      </c>
      <c r="BB33" s="70">
        <f>DATA!X30</f>
        <v>0</v>
      </c>
      <c r="BC33" s="71">
        <f>DATA!Y30</f>
        <v>0</v>
      </c>
      <c r="BD33" s="70">
        <f>DATA!Z30</f>
        <v>0</v>
      </c>
      <c r="BE33" s="71">
        <f>DATA!AA30</f>
        <v>0</v>
      </c>
      <c r="BF33" s="70">
        <f>DATA!AB30</f>
        <v>0</v>
      </c>
      <c r="BG33" s="71">
        <f>DATA!AC30</f>
        <v>0</v>
      </c>
      <c r="BO33" s="29">
        <f t="shared" si="9"/>
        <v>0</v>
      </c>
    </row>
    <row r="34" spans="1:67" ht="12.95" customHeight="1" thickTop="1" thickBot="1" x14ac:dyDescent="0.3">
      <c r="A34" s="83"/>
      <c r="B34" s="61" t="s">
        <v>49</v>
      </c>
      <c r="C34" s="41">
        <f t="shared" si="19"/>
        <v>4</v>
      </c>
      <c r="D34" s="41">
        <f t="shared" si="20"/>
        <v>11</v>
      </c>
      <c r="E34" s="41">
        <f t="shared" si="20"/>
        <v>18</v>
      </c>
      <c r="F34" s="41">
        <f t="shared" si="20"/>
        <v>25</v>
      </c>
      <c r="G34" s="41" t="str">
        <f t="shared" si="21"/>
        <v/>
      </c>
      <c r="H34" s="34" t="str">
        <f t="shared" si="21"/>
        <v/>
      </c>
      <c r="I34" s="62"/>
      <c r="J34" s="61" t="s">
        <v>49</v>
      </c>
      <c r="K34" s="41">
        <f t="shared" si="22"/>
        <v>1</v>
      </c>
      <c r="L34" s="41">
        <f t="shared" si="23"/>
        <v>8</v>
      </c>
      <c r="M34" s="41">
        <f t="shared" si="23"/>
        <v>15</v>
      </c>
      <c r="N34" s="41">
        <f t="shared" si="23"/>
        <v>22</v>
      </c>
      <c r="O34" s="41" t="str">
        <f>IF(O33=IF(MOD(MID(DATA!Q3,6,4),4)=0,29,28),"",IF(O33="","",O33+1))</f>
        <v/>
      </c>
      <c r="P34" s="34" t="str">
        <f>IF(P33=IF(MOD(MID(DATA!Q3,6,4),4)=0,29,28),"",IF(P33="","",P33+1))</f>
        <v/>
      </c>
      <c r="Q34" s="44"/>
      <c r="R34" s="61" t="s">
        <v>49</v>
      </c>
      <c r="S34" s="41">
        <f>IF(OR(P33=IF(MOD(MID(DATA!Q3,6,4),4)=0,29,28),O33=IF(MOD(MID(DATA!Q3,6,4),4)=0,29,28),N33=IF(MOD(MID(DATA!Q3,6,4),4)=0,29,28)),1,IF(S33="","",S33+1))</f>
        <v>1</v>
      </c>
      <c r="T34" s="41">
        <f t="shared" si="24"/>
        <v>8</v>
      </c>
      <c r="U34" s="41">
        <f t="shared" si="24"/>
        <v>15</v>
      </c>
      <c r="V34" s="41">
        <f t="shared" si="24"/>
        <v>22</v>
      </c>
      <c r="W34" s="41">
        <f t="shared" si="25"/>
        <v>29</v>
      </c>
      <c r="X34" s="34" t="str">
        <f t="shared" si="25"/>
        <v/>
      </c>
      <c r="Y34" s="44"/>
      <c r="Z34" s="82"/>
      <c r="AA34" s="85">
        <f>IF(OR(DATA!D32=0,DATA!D32=""),"",DATA!D32)</f>
        <v>22</v>
      </c>
      <c r="AB34" s="68" t="str">
        <f>IF(OR(DATA!E32=0,DATA!E32=""),"",DATA!E32)</f>
        <v>Penilaian Harian 4</v>
      </c>
      <c r="AC34" s="57"/>
      <c r="AD34" s="37"/>
      <c r="AG34" s="101" t="s">
        <v>46</v>
      </c>
      <c r="AH34" s="70">
        <f>DATA!B32</f>
        <v>22</v>
      </c>
      <c r="AI34" s="70">
        <f>DATA!C32</f>
        <v>22</v>
      </c>
      <c r="AJ34" s="70">
        <f>DATA!F32</f>
        <v>0</v>
      </c>
      <c r="AK34" s="71">
        <f>DATA!G32</f>
        <v>0</v>
      </c>
      <c r="AL34" s="70">
        <f>DATA!H32</f>
        <v>0</v>
      </c>
      <c r="AM34" s="71">
        <f>DATA!I32</f>
        <v>0</v>
      </c>
      <c r="AN34" s="70">
        <f>DATA!J32</f>
        <v>0</v>
      </c>
      <c r="AO34" s="71">
        <f>DATA!K32</f>
        <v>0</v>
      </c>
      <c r="AP34" s="70">
        <f>DATA!L32</f>
        <v>0</v>
      </c>
      <c r="AQ34" s="71">
        <f>DATA!M32</f>
        <v>0</v>
      </c>
      <c r="AR34" s="70">
        <f>DATA!N32</f>
        <v>0</v>
      </c>
      <c r="AS34" s="71">
        <f>DATA!O32</f>
        <v>0</v>
      </c>
      <c r="AT34" s="70">
        <f>DATA!P32</f>
        <v>0</v>
      </c>
      <c r="AU34" s="71">
        <f>DATA!Q32</f>
        <v>0</v>
      </c>
      <c r="AV34" s="70">
        <f>DATA!R32</f>
        <v>0</v>
      </c>
      <c r="AW34" s="71">
        <f>DATA!S32</f>
        <v>0</v>
      </c>
      <c r="AX34" s="70">
        <f>DATA!T32</f>
        <v>0</v>
      </c>
      <c r="AY34" s="71">
        <f>DATA!U32</f>
        <v>0</v>
      </c>
      <c r="AZ34" s="70">
        <f>DATA!V32</f>
        <v>0</v>
      </c>
      <c r="BA34" s="71">
        <f>DATA!W32</f>
        <v>0</v>
      </c>
      <c r="BB34" s="70">
        <f>DATA!X32</f>
        <v>0</v>
      </c>
      <c r="BC34" s="71">
        <f>DATA!Y32</f>
        <v>0</v>
      </c>
      <c r="BD34" s="70">
        <f>DATA!Z32</f>
        <v>0</v>
      </c>
      <c r="BE34" s="71">
        <f>DATA!AA32</f>
        <v>0</v>
      </c>
      <c r="BF34" s="70">
        <f>DATA!AB32</f>
        <v>0</v>
      </c>
      <c r="BG34" s="71">
        <f>DATA!AC32</f>
        <v>0</v>
      </c>
      <c r="BO34" s="29">
        <f t="shared" si="9"/>
        <v>0</v>
      </c>
    </row>
    <row r="35" spans="1:67" ht="12.95" customHeight="1" thickTop="1" thickBot="1" x14ac:dyDescent="0.3">
      <c r="A35" s="83"/>
      <c r="B35" s="61" t="s">
        <v>52</v>
      </c>
      <c r="C35" s="41">
        <f t="shared" si="19"/>
        <v>5</v>
      </c>
      <c r="D35" s="41">
        <f t="shared" si="20"/>
        <v>12</v>
      </c>
      <c r="E35" s="41">
        <f t="shared" si="20"/>
        <v>19</v>
      </c>
      <c r="F35" s="41">
        <f t="shared" si="20"/>
        <v>26</v>
      </c>
      <c r="G35" s="41" t="str">
        <f t="shared" si="21"/>
        <v/>
      </c>
      <c r="H35" s="34" t="str">
        <f t="shared" si="21"/>
        <v/>
      </c>
      <c r="I35" s="62"/>
      <c r="J35" s="61" t="s">
        <v>52</v>
      </c>
      <c r="K35" s="41">
        <f t="shared" si="22"/>
        <v>2</v>
      </c>
      <c r="L35" s="41">
        <f t="shared" si="23"/>
        <v>9</v>
      </c>
      <c r="M35" s="41">
        <f t="shared" si="23"/>
        <v>16</v>
      </c>
      <c r="N35" s="41">
        <f t="shared" si="23"/>
        <v>23</v>
      </c>
      <c r="O35" s="41" t="str">
        <f>IF(O34=IF(MOD(MID(DATA!Q3,6,4),4)=0,29,28),"",IF(O34="","",O34+1))</f>
        <v/>
      </c>
      <c r="P35" s="34" t="str">
        <f>IF(P34=IF(MOD(MID(DATA!Q3,6,4),4)=0,29,28),"",IF(P34="","",P34+1))</f>
        <v/>
      </c>
      <c r="Q35" s="44"/>
      <c r="R35" s="61" t="s">
        <v>52</v>
      </c>
      <c r="S35" s="41">
        <f>IF(OR(P34=IF(MOD(MID(DATA!Q3,6,4),4)=0,29,28),O34=IF(MOD(MID(DATA!Q3,6,4),4)=0,29,28),N34=IF(MOD(MID(DATA!Q3,6,4),4)=0,29,28)),1,IF(S34="","",S34+1))</f>
        <v>2</v>
      </c>
      <c r="T35" s="41">
        <f t="shared" si="24"/>
        <v>9</v>
      </c>
      <c r="U35" s="41">
        <f t="shared" si="24"/>
        <v>16</v>
      </c>
      <c r="V35" s="41">
        <f t="shared" si="24"/>
        <v>23</v>
      </c>
      <c r="W35" s="41">
        <f t="shared" si="25"/>
        <v>30</v>
      </c>
      <c r="X35" s="34" t="str">
        <f t="shared" si="25"/>
        <v/>
      </c>
      <c r="Y35" s="44"/>
      <c r="Z35" s="82"/>
      <c r="AA35" s="73" t="str">
        <f>IF(OR(DATA!D33=0,DATA!D33=""),"",DATA!D33)</f>
        <v/>
      </c>
      <c r="AB35" s="68" t="str">
        <f>IF(OR(DATA!E33=0,DATA!E33=""),"",DATA!E33)</f>
        <v/>
      </c>
      <c r="AC35" s="57"/>
      <c r="AD35" s="37"/>
      <c r="AG35" s="102" t="s">
        <v>46</v>
      </c>
      <c r="AH35" s="70">
        <f>DATA!B33</f>
        <v>23</v>
      </c>
      <c r="AI35" s="70">
        <f>DATA!C33</f>
        <v>23</v>
      </c>
      <c r="AJ35" s="70">
        <f>DATA!F33</f>
        <v>0</v>
      </c>
      <c r="AK35" s="71">
        <f>DATA!G33</f>
        <v>0</v>
      </c>
      <c r="AL35" s="70">
        <f>DATA!H33</f>
        <v>0</v>
      </c>
      <c r="AM35" s="71">
        <f>DATA!I33</f>
        <v>0</v>
      </c>
      <c r="AN35" s="70">
        <f>DATA!J33</f>
        <v>0</v>
      </c>
      <c r="AO35" s="71">
        <f>DATA!K33</f>
        <v>0</v>
      </c>
      <c r="AP35" s="70">
        <f>DATA!L33</f>
        <v>0</v>
      </c>
      <c r="AQ35" s="71">
        <f>DATA!M33</f>
        <v>0</v>
      </c>
      <c r="AR35" s="70">
        <f>DATA!N33</f>
        <v>0</v>
      </c>
      <c r="AS35" s="71">
        <f>DATA!O33</f>
        <v>0</v>
      </c>
      <c r="AT35" s="70">
        <f>DATA!P33</f>
        <v>0</v>
      </c>
      <c r="AU35" s="71">
        <f>DATA!Q33</f>
        <v>0</v>
      </c>
      <c r="AV35" s="70">
        <f>DATA!R33</f>
        <v>0</v>
      </c>
      <c r="AW35" s="71">
        <f>DATA!S33</f>
        <v>0</v>
      </c>
      <c r="AX35" s="70">
        <f>DATA!T33</f>
        <v>0</v>
      </c>
      <c r="AY35" s="71">
        <f>DATA!U33</f>
        <v>0</v>
      </c>
      <c r="AZ35" s="70">
        <f>DATA!V33</f>
        <v>0</v>
      </c>
      <c r="BA35" s="71">
        <f>DATA!W33</f>
        <v>0</v>
      </c>
      <c r="BB35" s="70">
        <f>DATA!X33</f>
        <v>0</v>
      </c>
      <c r="BC35" s="71">
        <f>DATA!Y33</f>
        <v>0</v>
      </c>
      <c r="BD35" s="70">
        <f>DATA!Z33</f>
        <v>0</v>
      </c>
      <c r="BE35" s="71">
        <f>DATA!AA33</f>
        <v>0</v>
      </c>
      <c r="BF35" s="70">
        <f>DATA!AB33</f>
        <v>0</v>
      </c>
      <c r="BG35" s="71">
        <f>DATA!AC33</f>
        <v>0</v>
      </c>
      <c r="BO35" s="29">
        <f t="shared" si="9"/>
        <v>0</v>
      </c>
    </row>
    <row r="36" spans="1:67" ht="12.95" customHeight="1" thickTop="1" thickBot="1" x14ac:dyDescent="0.3">
      <c r="A36" s="83"/>
      <c r="B36" s="77" t="s">
        <v>54</v>
      </c>
      <c r="C36" s="46">
        <f t="shared" si="19"/>
        <v>6</v>
      </c>
      <c r="D36" s="46">
        <f t="shared" si="20"/>
        <v>13</v>
      </c>
      <c r="E36" s="46">
        <f t="shared" si="20"/>
        <v>20</v>
      </c>
      <c r="F36" s="46">
        <f t="shared" si="20"/>
        <v>27</v>
      </c>
      <c r="G36" s="46" t="str">
        <f t="shared" si="21"/>
        <v/>
      </c>
      <c r="H36" s="47" t="str">
        <f t="shared" si="21"/>
        <v/>
      </c>
      <c r="I36" s="62"/>
      <c r="J36" s="77" t="s">
        <v>54</v>
      </c>
      <c r="K36" s="46">
        <f t="shared" si="22"/>
        <v>3</v>
      </c>
      <c r="L36" s="46">
        <f t="shared" si="23"/>
        <v>10</v>
      </c>
      <c r="M36" s="46">
        <f t="shared" si="23"/>
        <v>17</v>
      </c>
      <c r="N36" s="46">
        <f t="shared" si="23"/>
        <v>24</v>
      </c>
      <c r="O36" s="46" t="str">
        <f>IF(O35=IF(MOD(MID(DATA!Q3,6,4),4)=0,29,28),"",IF(O35="","",O35+1))</f>
        <v/>
      </c>
      <c r="P36" s="47" t="str">
        <f>IF(P35=IF(MOD(MID(DATA!Q3,6,4),4)=0,29,28),"",IF(P35="","",P35+1))</f>
        <v/>
      </c>
      <c r="Q36" s="44"/>
      <c r="R36" s="77" t="s">
        <v>54</v>
      </c>
      <c r="S36" s="46">
        <f>IF(OR(P35=IF(MOD(MID(DATA!Q3,6,4),4)=0,29,28),O35=IF(MOD(MID(DATA!Q3,6,4),4)=0,29,28),N35=IF(MOD(MID(DATA!Q3,6,4),4)=0,29,28)),1,IF(S35="","",S35+1))</f>
        <v>3</v>
      </c>
      <c r="T36" s="46">
        <f t="shared" si="24"/>
        <v>10</v>
      </c>
      <c r="U36" s="46">
        <f t="shared" si="24"/>
        <v>17</v>
      </c>
      <c r="V36" s="46">
        <f t="shared" si="24"/>
        <v>24</v>
      </c>
      <c r="W36" s="46">
        <f t="shared" si="25"/>
        <v>31</v>
      </c>
      <c r="X36" s="47" t="str">
        <f t="shared" si="25"/>
        <v/>
      </c>
      <c r="Y36" s="44"/>
      <c r="Z36" s="82"/>
      <c r="AA36" s="73" t="str">
        <f>IF(OR(DATA!D34=0,DATA!D34=""),"",DATA!D34)</f>
        <v/>
      </c>
      <c r="AB36" s="68" t="str">
        <f>IF(OR(DATA!E34=0,DATA!E34=""),"",DATA!E34)</f>
        <v/>
      </c>
      <c r="AC36" s="57"/>
      <c r="AD36" s="37"/>
      <c r="AG36" s="103" t="s">
        <v>46</v>
      </c>
      <c r="AH36" s="70">
        <f>DATA!B34</f>
        <v>24</v>
      </c>
      <c r="AI36" s="70">
        <f>DATA!C34</f>
        <v>24</v>
      </c>
      <c r="AJ36" s="70">
        <f>DATA!F34</f>
        <v>0</v>
      </c>
      <c r="AK36" s="71">
        <f>DATA!G34</f>
        <v>0</v>
      </c>
      <c r="AL36" s="70">
        <f>DATA!H34</f>
        <v>0</v>
      </c>
      <c r="AM36" s="71">
        <f>DATA!I34</f>
        <v>0</v>
      </c>
      <c r="AN36" s="70">
        <f>DATA!J34</f>
        <v>0</v>
      </c>
      <c r="AO36" s="71">
        <f>DATA!K34</f>
        <v>0</v>
      </c>
      <c r="AP36" s="70">
        <f>DATA!L34</f>
        <v>0</v>
      </c>
      <c r="AQ36" s="71">
        <f>DATA!M34</f>
        <v>0</v>
      </c>
      <c r="AR36" s="70">
        <f>DATA!N34</f>
        <v>0</v>
      </c>
      <c r="AS36" s="71">
        <f>DATA!O34</f>
        <v>0</v>
      </c>
      <c r="AT36" s="70">
        <f>DATA!P34</f>
        <v>0</v>
      </c>
      <c r="AU36" s="71">
        <f>DATA!Q34</f>
        <v>0</v>
      </c>
      <c r="AV36" s="70">
        <f>DATA!R34</f>
        <v>0</v>
      </c>
      <c r="AW36" s="71">
        <f>DATA!S34</f>
        <v>0</v>
      </c>
      <c r="AX36" s="70">
        <f>DATA!T34</f>
        <v>0</v>
      </c>
      <c r="AY36" s="71">
        <f>DATA!U34</f>
        <v>0</v>
      </c>
      <c r="AZ36" s="70">
        <f>DATA!V34</f>
        <v>0</v>
      </c>
      <c r="BA36" s="71">
        <f>DATA!W34</f>
        <v>0</v>
      </c>
      <c r="BB36" s="70">
        <f>DATA!X34</f>
        <v>0</v>
      </c>
      <c r="BC36" s="71">
        <f>DATA!Y34</f>
        <v>0</v>
      </c>
      <c r="BD36" s="70">
        <f>DATA!Z34</f>
        <v>0</v>
      </c>
      <c r="BE36" s="71">
        <f>DATA!AA34</f>
        <v>0</v>
      </c>
      <c r="BF36" s="70">
        <f>DATA!AB34</f>
        <v>0</v>
      </c>
      <c r="BG36" s="71">
        <f>DATA!AC34</f>
        <v>0</v>
      </c>
      <c r="BO36" s="29">
        <f t="shared" si="9"/>
        <v>0</v>
      </c>
    </row>
    <row r="37" spans="1:67" ht="6.95" customHeight="1" thickTop="1" thickBot="1" x14ac:dyDescent="0.3">
      <c r="A37" s="83"/>
      <c r="B37" s="81"/>
      <c r="C37" s="45"/>
      <c r="D37" s="45"/>
      <c r="E37" s="45"/>
      <c r="F37" s="45"/>
      <c r="G37" s="45"/>
      <c r="H37" s="45"/>
      <c r="I37" s="81"/>
      <c r="J37" s="81"/>
      <c r="K37" s="45"/>
      <c r="L37" s="45"/>
      <c r="M37" s="45"/>
      <c r="N37" s="45"/>
      <c r="O37" s="45"/>
      <c r="P37" s="45"/>
      <c r="Q37" s="81"/>
      <c r="R37" s="81"/>
      <c r="S37" s="45"/>
      <c r="T37" s="45"/>
      <c r="U37" s="45"/>
      <c r="V37" s="45"/>
      <c r="W37" s="45"/>
      <c r="X37" s="45"/>
      <c r="Y37" s="44"/>
      <c r="Z37" s="347"/>
      <c r="AA37" s="348" t="str">
        <f>IF(OR(DATA!D35=0,DATA!D35=""),"",DATA!D35)</f>
        <v/>
      </c>
      <c r="AB37" s="350" t="str">
        <f>IF(OR(DATA!E35=0,DATA!E35=""),"",DATA!E35)</f>
        <v/>
      </c>
      <c r="AC37" s="95"/>
      <c r="AD37" s="37"/>
      <c r="AG37" s="370" t="s">
        <v>46</v>
      </c>
      <c r="AH37" s="368">
        <f>DATA!B35</f>
        <v>25</v>
      </c>
      <c r="AI37" s="368">
        <f>DATA!C35</f>
        <v>25</v>
      </c>
      <c r="AJ37" s="368">
        <f>DATA!F35</f>
        <v>0</v>
      </c>
      <c r="AK37" s="366">
        <f>DATA!G35</f>
        <v>0</v>
      </c>
      <c r="AL37" s="364">
        <f>DATA!H35</f>
        <v>0</v>
      </c>
      <c r="AM37" s="366">
        <f>DATA!I35</f>
        <v>0</v>
      </c>
      <c r="AN37" s="364">
        <f>DATA!J35</f>
        <v>0</v>
      </c>
      <c r="AO37" s="366">
        <f>DATA!K35</f>
        <v>0</v>
      </c>
      <c r="AP37" s="364">
        <f>DATA!L35</f>
        <v>0</v>
      </c>
      <c r="AQ37" s="366">
        <f>DATA!M35</f>
        <v>0</v>
      </c>
      <c r="AR37" s="364">
        <f>DATA!N35</f>
        <v>0</v>
      </c>
      <c r="AS37" s="366">
        <f>DATA!O35</f>
        <v>0</v>
      </c>
      <c r="AT37" s="364">
        <f>DATA!P35</f>
        <v>0</v>
      </c>
      <c r="AU37" s="366">
        <f>DATA!Q35</f>
        <v>0</v>
      </c>
      <c r="AV37" s="364">
        <f>DATA!R35</f>
        <v>0</v>
      </c>
      <c r="AW37" s="366">
        <f>DATA!S35</f>
        <v>0</v>
      </c>
      <c r="AX37" s="364">
        <f>DATA!T35</f>
        <v>0</v>
      </c>
      <c r="AY37" s="366">
        <f>DATA!U35</f>
        <v>0</v>
      </c>
      <c r="AZ37" s="364">
        <f>DATA!V35</f>
        <v>0</v>
      </c>
      <c r="BA37" s="366">
        <f>DATA!W35</f>
        <v>0</v>
      </c>
      <c r="BB37" s="364">
        <f>DATA!X35</f>
        <v>0</v>
      </c>
      <c r="BC37" s="366">
        <f>DATA!Y35</f>
        <v>0</v>
      </c>
      <c r="BD37" s="364">
        <f>DATA!Z35</f>
        <v>0</v>
      </c>
      <c r="BE37" s="366">
        <f>DATA!AA35</f>
        <v>0</v>
      </c>
      <c r="BF37" s="364">
        <f>DATA!AB35</f>
        <v>0</v>
      </c>
      <c r="BG37" s="366">
        <f>DATA!AC35</f>
        <v>0</v>
      </c>
      <c r="BO37" s="29">
        <f t="shared" si="9"/>
        <v>0</v>
      </c>
    </row>
    <row r="38" spans="1:67" ht="6.95" customHeight="1" thickBot="1" x14ac:dyDescent="0.3">
      <c r="A38" s="83"/>
      <c r="B38" s="358" t="s">
        <v>29</v>
      </c>
      <c r="C38" s="360" t="str">
        <f>CONCATENATE("April ",MID(DATA!Q3,6,4))</f>
        <v>April 2018</v>
      </c>
      <c r="D38" s="360"/>
      <c r="E38" s="360"/>
      <c r="F38" s="360"/>
      <c r="G38" s="360"/>
      <c r="H38" s="361"/>
      <c r="I38" s="44"/>
      <c r="J38" s="358" t="s">
        <v>29</v>
      </c>
      <c r="K38" s="360" t="str">
        <f>CONCATENATE("Mei ",MID(DATA!Q3,6,4))</f>
        <v>Mei 2018</v>
      </c>
      <c r="L38" s="360"/>
      <c r="M38" s="360"/>
      <c r="N38" s="360"/>
      <c r="O38" s="360"/>
      <c r="P38" s="361"/>
      <c r="Q38" s="44"/>
      <c r="R38" s="358" t="s">
        <v>29</v>
      </c>
      <c r="S38" s="360" t="str">
        <f>CONCATENATE("Juni ",MID(DATA!Q3,6,4))</f>
        <v>Juni 2018</v>
      </c>
      <c r="T38" s="360"/>
      <c r="U38" s="360"/>
      <c r="V38" s="360"/>
      <c r="W38" s="360"/>
      <c r="X38" s="361"/>
      <c r="Y38" s="44"/>
      <c r="Z38" s="347"/>
      <c r="AA38" s="349"/>
      <c r="AB38" s="351"/>
      <c r="AC38" s="95"/>
      <c r="AD38" s="37"/>
      <c r="AG38" s="371"/>
      <c r="AH38" s="369"/>
      <c r="AI38" s="369"/>
      <c r="AJ38" s="369"/>
      <c r="AK38" s="367"/>
      <c r="AL38" s="365"/>
      <c r="AM38" s="367"/>
      <c r="AN38" s="365"/>
      <c r="AO38" s="367"/>
      <c r="AP38" s="365"/>
      <c r="AQ38" s="367"/>
      <c r="AR38" s="365"/>
      <c r="AS38" s="367"/>
      <c r="AT38" s="365"/>
      <c r="AU38" s="367"/>
      <c r="AV38" s="365"/>
      <c r="AW38" s="367"/>
      <c r="AX38" s="365"/>
      <c r="AY38" s="367"/>
      <c r="AZ38" s="365"/>
      <c r="BA38" s="367"/>
      <c r="BB38" s="365"/>
      <c r="BC38" s="367"/>
      <c r="BD38" s="365"/>
      <c r="BE38" s="367"/>
      <c r="BF38" s="365"/>
      <c r="BG38" s="367"/>
      <c r="BO38" s="29">
        <f t="shared" si="9"/>
        <v>0</v>
      </c>
    </row>
    <row r="39" spans="1:67" ht="12.95" customHeight="1" thickTop="1" thickBot="1" x14ac:dyDescent="0.3">
      <c r="A39" s="83"/>
      <c r="B39" s="359"/>
      <c r="C39" s="362"/>
      <c r="D39" s="362"/>
      <c r="E39" s="362"/>
      <c r="F39" s="362"/>
      <c r="G39" s="362"/>
      <c r="H39" s="363"/>
      <c r="I39" s="44"/>
      <c r="J39" s="359"/>
      <c r="K39" s="362"/>
      <c r="L39" s="362"/>
      <c r="M39" s="362"/>
      <c r="N39" s="362"/>
      <c r="O39" s="362"/>
      <c r="P39" s="363"/>
      <c r="Q39" s="44"/>
      <c r="R39" s="359"/>
      <c r="S39" s="362"/>
      <c r="T39" s="362"/>
      <c r="U39" s="362"/>
      <c r="V39" s="362"/>
      <c r="W39" s="362"/>
      <c r="X39" s="363"/>
      <c r="Y39" s="44"/>
      <c r="Z39" s="82"/>
      <c r="AA39" s="73" t="str">
        <f>IF(OR(DATA!D36=0,DATA!D36=""),"",DATA!D36)</f>
        <v/>
      </c>
      <c r="AB39" s="68" t="str">
        <f>IF(OR(DATA!E36=0,DATA!E36=""),"",DATA!E36)</f>
        <v/>
      </c>
      <c r="AC39" s="95"/>
      <c r="AD39" s="37"/>
      <c r="AG39" s="104" t="s">
        <v>46</v>
      </c>
      <c r="AH39" s="70">
        <f>DATA!B36</f>
        <v>26</v>
      </c>
      <c r="AI39" s="70">
        <f>DATA!C36</f>
        <v>26</v>
      </c>
      <c r="AJ39" s="70">
        <f>DATA!F36</f>
        <v>0</v>
      </c>
      <c r="AK39" s="71">
        <f>DATA!G36</f>
        <v>0</v>
      </c>
      <c r="AL39" s="70">
        <f>DATA!H36</f>
        <v>0</v>
      </c>
      <c r="AM39" s="71">
        <f>DATA!I36</f>
        <v>0</v>
      </c>
      <c r="AN39" s="70">
        <f>DATA!J36</f>
        <v>0</v>
      </c>
      <c r="AO39" s="71">
        <f>DATA!K36</f>
        <v>0</v>
      </c>
      <c r="AP39" s="70">
        <f>DATA!L36</f>
        <v>0</v>
      </c>
      <c r="AQ39" s="71">
        <f>DATA!M36</f>
        <v>0</v>
      </c>
      <c r="AR39" s="70">
        <f>DATA!N36</f>
        <v>0</v>
      </c>
      <c r="AS39" s="71">
        <f>DATA!O36</f>
        <v>0</v>
      </c>
      <c r="AT39" s="70">
        <f>DATA!P36</f>
        <v>0</v>
      </c>
      <c r="AU39" s="71">
        <f>DATA!Q36</f>
        <v>0</v>
      </c>
      <c r="AV39" s="70">
        <f>DATA!R36</f>
        <v>0</v>
      </c>
      <c r="AW39" s="71">
        <f>DATA!S36</f>
        <v>0</v>
      </c>
      <c r="AX39" s="70">
        <f>DATA!T36</f>
        <v>0</v>
      </c>
      <c r="AY39" s="71">
        <f>DATA!U36</f>
        <v>0</v>
      </c>
      <c r="AZ39" s="70">
        <f>DATA!V36</f>
        <v>0</v>
      </c>
      <c r="BA39" s="71">
        <f>DATA!W36</f>
        <v>0</v>
      </c>
      <c r="BB39" s="70">
        <f>DATA!X36</f>
        <v>0</v>
      </c>
      <c r="BC39" s="71">
        <f>DATA!Y36</f>
        <v>0</v>
      </c>
      <c r="BD39" s="70">
        <f>DATA!Z36</f>
        <v>0</v>
      </c>
      <c r="BE39" s="71">
        <f>DATA!AA36</f>
        <v>0</v>
      </c>
      <c r="BF39" s="70">
        <f>DATA!AB36</f>
        <v>0</v>
      </c>
      <c r="BG39" s="71">
        <f>DATA!AC36</f>
        <v>0</v>
      </c>
      <c r="BO39" s="29">
        <f t="shared" si="9"/>
        <v>0</v>
      </c>
    </row>
    <row r="40" spans="1:67" ht="12.95" customHeight="1" thickTop="1" thickBot="1" x14ac:dyDescent="0.3">
      <c r="A40" s="83"/>
      <c r="B40" s="50" t="s">
        <v>34</v>
      </c>
      <c r="C40" s="51">
        <f>IF(OR(X36=31,W36=31),1,"")</f>
        <v>1</v>
      </c>
      <c r="D40" s="51">
        <f>C46+1</f>
        <v>8</v>
      </c>
      <c r="E40" s="51">
        <f>D46+1</f>
        <v>15</v>
      </c>
      <c r="F40" s="51">
        <f>E46+1</f>
        <v>22</v>
      </c>
      <c r="G40" s="51">
        <f>F46+1</f>
        <v>29</v>
      </c>
      <c r="H40" s="30" t="str">
        <f>IF(G46=30,"",IF(G46="","",G46+1))</f>
        <v/>
      </c>
      <c r="I40" s="52"/>
      <c r="J40" s="50" t="s">
        <v>34</v>
      </c>
      <c r="K40" s="51" t="str">
        <f>IF(OR(G46=30,G46=30),1,"")</f>
        <v/>
      </c>
      <c r="L40" s="51">
        <f>K46+1</f>
        <v>6</v>
      </c>
      <c r="M40" s="51">
        <f>L46+1</f>
        <v>13</v>
      </c>
      <c r="N40" s="51">
        <f>M46+1</f>
        <v>20</v>
      </c>
      <c r="O40" s="51">
        <f>N46+1</f>
        <v>27</v>
      </c>
      <c r="P40" s="30" t="str">
        <f>IF(O46=31,"",IF(O46="","",O46+1))</f>
        <v/>
      </c>
      <c r="Q40" s="53"/>
      <c r="R40" s="50" t="s">
        <v>34</v>
      </c>
      <c r="S40" s="51" t="str">
        <f>IF(OR(P46=31,O46=31),1,"")</f>
        <v/>
      </c>
      <c r="T40" s="51">
        <f>S46+1</f>
        <v>3</v>
      </c>
      <c r="U40" s="51">
        <f>T46+1</f>
        <v>10</v>
      </c>
      <c r="V40" s="51">
        <f>U46+1</f>
        <v>17</v>
      </c>
      <c r="W40" s="51">
        <f>V46+1</f>
        <v>24</v>
      </c>
      <c r="X40" s="30" t="str">
        <f>IF(W46=30,"",IF(W46="","",W46+1))</f>
        <v/>
      </c>
      <c r="Y40" s="44"/>
      <c r="Z40" s="82"/>
      <c r="AA40" s="73" t="str">
        <f>IF(OR(DATA!D37=0,DATA!D37=""),"",DATA!D37)</f>
        <v/>
      </c>
      <c r="AB40" s="105" t="str">
        <f>IF(OR(DATA!E37=0,DATA!E37=""),"",DATA!E37)</f>
        <v/>
      </c>
      <c r="AC40" s="95"/>
      <c r="AD40" s="37"/>
      <c r="AG40" s="106" t="s">
        <v>46</v>
      </c>
      <c r="AH40" s="70">
        <f>DATA!B37</f>
        <v>27</v>
      </c>
      <c r="AI40" s="70">
        <f>DATA!C37</f>
        <v>27</v>
      </c>
      <c r="AJ40" s="70">
        <f>DATA!F37</f>
        <v>0</v>
      </c>
      <c r="AK40" s="71">
        <f>DATA!G37</f>
        <v>0</v>
      </c>
      <c r="AL40" s="70">
        <f>DATA!H37</f>
        <v>0</v>
      </c>
      <c r="AM40" s="71">
        <f>DATA!I37</f>
        <v>0</v>
      </c>
      <c r="AN40" s="70">
        <f>DATA!J37</f>
        <v>0</v>
      </c>
      <c r="AO40" s="71">
        <f>DATA!K37</f>
        <v>0</v>
      </c>
      <c r="AP40" s="70">
        <f>DATA!L37</f>
        <v>0</v>
      </c>
      <c r="AQ40" s="71">
        <f>DATA!M37</f>
        <v>0</v>
      </c>
      <c r="AR40" s="70">
        <f>DATA!N37</f>
        <v>0</v>
      </c>
      <c r="AS40" s="71">
        <f>DATA!O37</f>
        <v>0</v>
      </c>
      <c r="AT40" s="70">
        <f>DATA!P37</f>
        <v>0</v>
      </c>
      <c r="AU40" s="71">
        <f>DATA!Q37</f>
        <v>0</v>
      </c>
      <c r="AV40" s="70">
        <f>DATA!R37</f>
        <v>0</v>
      </c>
      <c r="AW40" s="71">
        <f>DATA!S37</f>
        <v>0</v>
      </c>
      <c r="AX40" s="70">
        <f>DATA!T37</f>
        <v>0</v>
      </c>
      <c r="AY40" s="71">
        <f>DATA!U37</f>
        <v>0</v>
      </c>
      <c r="AZ40" s="70">
        <f>DATA!V37</f>
        <v>0</v>
      </c>
      <c r="BA40" s="71">
        <f>DATA!W37</f>
        <v>0</v>
      </c>
      <c r="BB40" s="70">
        <f>DATA!X37</f>
        <v>0</v>
      </c>
      <c r="BC40" s="71">
        <f>DATA!Y37</f>
        <v>0</v>
      </c>
      <c r="BD40" s="70">
        <f>DATA!Z37</f>
        <v>0</v>
      </c>
      <c r="BE40" s="71">
        <f>DATA!AA37</f>
        <v>0</v>
      </c>
      <c r="BF40" s="70">
        <f>DATA!AB37</f>
        <v>0</v>
      </c>
      <c r="BG40" s="71">
        <f>DATA!AC37</f>
        <v>0</v>
      </c>
      <c r="BO40" s="29">
        <f t="shared" si="9"/>
        <v>0</v>
      </c>
    </row>
    <row r="41" spans="1:67" ht="12.95" customHeight="1" thickTop="1" thickBot="1" x14ac:dyDescent="0.3">
      <c r="A41" s="83"/>
      <c r="B41" s="61" t="s">
        <v>39</v>
      </c>
      <c r="C41" s="41">
        <f t="shared" ref="C41:C46" si="26">IF(OR(X30=31,W30=31),1,IF(C40="","",C40+1))</f>
        <v>2</v>
      </c>
      <c r="D41" s="41">
        <f t="shared" ref="D41:F46" si="27">D40+1</f>
        <v>9</v>
      </c>
      <c r="E41" s="41">
        <f t="shared" si="27"/>
        <v>16</v>
      </c>
      <c r="F41" s="41">
        <f t="shared" si="27"/>
        <v>23</v>
      </c>
      <c r="G41" s="41">
        <f t="shared" ref="G41:H46" si="28">IF(G40=30,"",IF(G40="","",G40+1))</f>
        <v>30</v>
      </c>
      <c r="H41" s="34" t="str">
        <f t="shared" si="28"/>
        <v/>
      </c>
      <c r="I41" s="62"/>
      <c r="J41" s="61" t="s">
        <v>39</v>
      </c>
      <c r="K41" s="41" t="str">
        <f t="shared" ref="K41:K46" si="29">IF(OR(H40=30,G40=30),1,IF(K40="","",K40+1))</f>
        <v/>
      </c>
      <c r="L41" s="41">
        <f t="shared" ref="L41:N46" si="30">L40+1</f>
        <v>7</v>
      </c>
      <c r="M41" s="41">
        <f t="shared" si="30"/>
        <v>14</v>
      </c>
      <c r="N41" s="41">
        <f t="shared" si="30"/>
        <v>21</v>
      </c>
      <c r="O41" s="41">
        <f>IF(O40=31,"",IF(O40="","",O40+1))</f>
        <v>28</v>
      </c>
      <c r="P41" s="34" t="str">
        <f>IF(P40=31,"",IF(P40="","",P40+1))</f>
        <v/>
      </c>
      <c r="Q41" s="44"/>
      <c r="R41" s="61" t="s">
        <v>39</v>
      </c>
      <c r="S41" s="41" t="str">
        <f t="shared" ref="S41:S46" si="31">IF(OR(P40=31,O40=31),1,IF(S40="","",S40+1))</f>
        <v/>
      </c>
      <c r="T41" s="41">
        <f t="shared" ref="T41:V46" si="32">T40+1</f>
        <v>4</v>
      </c>
      <c r="U41" s="41">
        <f t="shared" si="32"/>
        <v>11</v>
      </c>
      <c r="V41" s="41">
        <f t="shared" si="32"/>
        <v>18</v>
      </c>
      <c r="W41" s="41">
        <f t="shared" ref="W41:X46" si="33">IF(W40=30,"",IF(W40="","",W40+1))</f>
        <v>25</v>
      </c>
      <c r="X41" s="34" t="str">
        <f t="shared" si="33"/>
        <v/>
      </c>
      <c r="Y41" s="44"/>
      <c r="Z41" s="82"/>
      <c r="AA41" s="73" t="str">
        <f>IF(OR(DATA!D38=0,DATA!D38=""),"",DATA!D38)</f>
        <v/>
      </c>
      <c r="AB41" s="105" t="str">
        <f>IF(OR(DATA!E38=0,DATA!E38=""),"",DATA!E38)</f>
        <v/>
      </c>
      <c r="AC41" s="95"/>
      <c r="AD41" s="37"/>
      <c r="AG41" s="107" t="s">
        <v>46</v>
      </c>
      <c r="AH41" s="70">
        <f>DATA!B38</f>
        <v>28</v>
      </c>
      <c r="AI41" s="70">
        <f>DATA!C38</f>
        <v>28</v>
      </c>
      <c r="AJ41" s="70">
        <f>DATA!F38</f>
        <v>0</v>
      </c>
      <c r="AK41" s="71">
        <f>DATA!G38</f>
        <v>0</v>
      </c>
      <c r="AL41" s="70">
        <f>DATA!H38</f>
        <v>0</v>
      </c>
      <c r="AM41" s="71">
        <f>DATA!I38</f>
        <v>0</v>
      </c>
      <c r="AN41" s="70">
        <f>DATA!J38</f>
        <v>0</v>
      </c>
      <c r="AO41" s="71">
        <f>DATA!K38</f>
        <v>0</v>
      </c>
      <c r="AP41" s="70">
        <f>DATA!L38</f>
        <v>0</v>
      </c>
      <c r="AQ41" s="71">
        <f>DATA!M38</f>
        <v>0</v>
      </c>
      <c r="AR41" s="70">
        <f>DATA!N38</f>
        <v>0</v>
      </c>
      <c r="AS41" s="71">
        <f>DATA!O38</f>
        <v>0</v>
      </c>
      <c r="AT41" s="70">
        <f>DATA!P38</f>
        <v>0</v>
      </c>
      <c r="AU41" s="71">
        <f>DATA!Q38</f>
        <v>0</v>
      </c>
      <c r="AV41" s="70">
        <f>DATA!R38</f>
        <v>0</v>
      </c>
      <c r="AW41" s="71">
        <f>DATA!S38</f>
        <v>0</v>
      </c>
      <c r="AX41" s="70">
        <f>DATA!T38</f>
        <v>0</v>
      </c>
      <c r="AY41" s="71">
        <f>DATA!U38</f>
        <v>0</v>
      </c>
      <c r="AZ41" s="70">
        <f>DATA!V38</f>
        <v>0</v>
      </c>
      <c r="BA41" s="71">
        <f>DATA!W38</f>
        <v>0</v>
      </c>
      <c r="BB41" s="70">
        <f>DATA!X38</f>
        <v>0</v>
      </c>
      <c r="BC41" s="71">
        <f>DATA!Y38</f>
        <v>0</v>
      </c>
      <c r="BD41" s="70">
        <f>DATA!Z38</f>
        <v>0</v>
      </c>
      <c r="BE41" s="71">
        <f>DATA!AA38</f>
        <v>0</v>
      </c>
      <c r="BF41" s="70">
        <f>DATA!AB38</f>
        <v>0</v>
      </c>
      <c r="BG41" s="71">
        <f>DATA!AC38</f>
        <v>0</v>
      </c>
      <c r="BO41" s="29">
        <f t="shared" si="9"/>
        <v>0</v>
      </c>
    </row>
    <row r="42" spans="1:67" ht="12.95" customHeight="1" thickTop="1" thickBot="1" x14ac:dyDescent="0.3">
      <c r="A42" s="83"/>
      <c r="B42" s="61" t="s">
        <v>42</v>
      </c>
      <c r="C42" s="41">
        <f t="shared" si="26"/>
        <v>3</v>
      </c>
      <c r="D42" s="41">
        <f t="shared" si="27"/>
        <v>10</v>
      </c>
      <c r="E42" s="41">
        <f t="shared" si="27"/>
        <v>17</v>
      </c>
      <c r="F42" s="41">
        <f t="shared" si="27"/>
        <v>24</v>
      </c>
      <c r="G42" s="41" t="str">
        <f t="shared" si="28"/>
        <v/>
      </c>
      <c r="H42" s="34" t="str">
        <f t="shared" si="28"/>
        <v/>
      </c>
      <c r="I42" s="62"/>
      <c r="J42" s="61" t="s">
        <v>42</v>
      </c>
      <c r="K42" s="41">
        <f t="shared" si="29"/>
        <v>1</v>
      </c>
      <c r="L42" s="41">
        <f t="shared" si="30"/>
        <v>8</v>
      </c>
      <c r="M42" s="41">
        <f t="shared" si="30"/>
        <v>15</v>
      </c>
      <c r="N42" s="41">
        <f t="shared" si="30"/>
        <v>22</v>
      </c>
      <c r="O42" s="41">
        <f t="shared" ref="O42:P46" si="34">IF(O41=31,"",IF(O41="","",O41+1))</f>
        <v>29</v>
      </c>
      <c r="P42" s="34" t="str">
        <f t="shared" si="34"/>
        <v/>
      </c>
      <c r="Q42" s="44"/>
      <c r="R42" s="61" t="s">
        <v>42</v>
      </c>
      <c r="S42" s="41" t="str">
        <f t="shared" si="31"/>
        <v/>
      </c>
      <c r="T42" s="41">
        <f t="shared" si="32"/>
        <v>5</v>
      </c>
      <c r="U42" s="41">
        <f t="shared" si="32"/>
        <v>12</v>
      </c>
      <c r="V42" s="41">
        <f t="shared" si="32"/>
        <v>19</v>
      </c>
      <c r="W42" s="41">
        <f t="shared" si="33"/>
        <v>26</v>
      </c>
      <c r="X42" s="34" t="str">
        <f t="shared" si="33"/>
        <v/>
      </c>
      <c r="Y42" s="44"/>
      <c r="Z42" s="82"/>
      <c r="AA42" s="85" t="str">
        <f>IF(OR(DATA!D39=0,DATA!D39=""),"",DATA!D39)</f>
        <v/>
      </c>
      <c r="AB42" s="105" t="str">
        <f>IF(OR(DATA!E39=0,DATA!E39=""),"",DATA!E39)</f>
        <v/>
      </c>
      <c r="AC42" s="57"/>
      <c r="AD42" s="37"/>
      <c r="AG42" s="108" t="s">
        <v>46</v>
      </c>
      <c r="AH42" s="70">
        <f>DATA!B39</f>
        <v>29</v>
      </c>
      <c r="AI42" s="70">
        <f>DATA!C39</f>
        <v>29</v>
      </c>
      <c r="AJ42" s="70">
        <f>DATA!F39</f>
        <v>0</v>
      </c>
      <c r="AK42" s="71">
        <f>DATA!G39</f>
        <v>0</v>
      </c>
      <c r="AL42" s="70">
        <f>DATA!H39</f>
        <v>0</v>
      </c>
      <c r="AM42" s="71">
        <f>DATA!I39</f>
        <v>0</v>
      </c>
      <c r="AN42" s="70">
        <f>DATA!J39</f>
        <v>0</v>
      </c>
      <c r="AO42" s="71">
        <f>DATA!K39</f>
        <v>0</v>
      </c>
      <c r="AP42" s="70">
        <f>DATA!L39</f>
        <v>0</v>
      </c>
      <c r="AQ42" s="71">
        <f>DATA!M39</f>
        <v>0</v>
      </c>
      <c r="AR42" s="70">
        <f>DATA!N39</f>
        <v>0</v>
      </c>
      <c r="AS42" s="71">
        <f>DATA!O39</f>
        <v>0</v>
      </c>
      <c r="AT42" s="70">
        <f>DATA!P39</f>
        <v>0</v>
      </c>
      <c r="AU42" s="71">
        <f>DATA!Q39</f>
        <v>0</v>
      </c>
      <c r="AV42" s="70">
        <f>DATA!R39</f>
        <v>0</v>
      </c>
      <c r="AW42" s="71">
        <f>DATA!S39</f>
        <v>0</v>
      </c>
      <c r="AX42" s="70">
        <f>DATA!T39</f>
        <v>0</v>
      </c>
      <c r="AY42" s="71">
        <f>DATA!U39</f>
        <v>0</v>
      </c>
      <c r="AZ42" s="70">
        <f>DATA!V39</f>
        <v>0</v>
      </c>
      <c r="BA42" s="71">
        <f>DATA!W39</f>
        <v>0</v>
      </c>
      <c r="BB42" s="70">
        <f>DATA!X39</f>
        <v>0</v>
      </c>
      <c r="BC42" s="71">
        <f>DATA!Y39</f>
        <v>0</v>
      </c>
      <c r="BD42" s="70">
        <f>DATA!Z39</f>
        <v>0</v>
      </c>
      <c r="BE42" s="71">
        <f>DATA!AA39</f>
        <v>0</v>
      </c>
      <c r="BF42" s="70">
        <f>DATA!AB39</f>
        <v>0</v>
      </c>
      <c r="BG42" s="71">
        <f>DATA!AC39</f>
        <v>0</v>
      </c>
      <c r="BO42" s="29">
        <f t="shared" si="9"/>
        <v>0</v>
      </c>
    </row>
    <row r="43" spans="1:67" ht="12.95" customHeight="1" thickTop="1" thickBot="1" x14ac:dyDescent="0.3">
      <c r="A43" s="83"/>
      <c r="B43" s="61" t="s">
        <v>45</v>
      </c>
      <c r="C43" s="41">
        <f t="shared" si="26"/>
        <v>4</v>
      </c>
      <c r="D43" s="41">
        <f t="shared" si="27"/>
        <v>11</v>
      </c>
      <c r="E43" s="41">
        <f t="shared" si="27"/>
        <v>18</v>
      </c>
      <c r="F43" s="41">
        <f t="shared" si="27"/>
        <v>25</v>
      </c>
      <c r="G43" s="41" t="str">
        <f t="shared" si="28"/>
        <v/>
      </c>
      <c r="H43" s="34" t="str">
        <f t="shared" si="28"/>
        <v/>
      </c>
      <c r="I43" s="62"/>
      <c r="J43" s="61" t="s">
        <v>45</v>
      </c>
      <c r="K43" s="41">
        <f t="shared" si="29"/>
        <v>2</v>
      </c>
      <c r="L43" s="41">
        <f t="shared" si="30"/>
        <v>9</v>
      </c>
      <c r="M43" s="41">
        <f t="shared" si="30"/>
        <v>16</v>
      </c>
      <c r="N43" s="41">
        <f t="shared" si="30"/>
        <v>23</v>
      </c>
      <c r="O43" s="41">
        <f t="shared" si="34"/>
        <v>30</v>
      </c>
      <c r="P43" s="34" t="str">
        <f t="shared" si="34"/>
        <v/>
      </c>
      <c r="Q43" s="44"/>
      <c r="R43" s="61" t="s">
        <v>45</v>
      </c>
      <c r="S43" s="41" t="str">
        <f t="shared" si="31"/>
        <v/>
      </c>
      <c r="T43" s="41">
        <f t="shared" si="32"/>
        <v>6</v>
      </c>
      <c r="U43" s="41">
        <f t="shared" si="32"/>
        <v>13</v>
      </c>
      <c r="V43" s="41">
        <f t="shared" si="32"/>
        <v>20</v>
      </c>
      <c r="W43" s="41">
        <f t="shared" si="33"/>
        <v>27</v>
      </c>
      <c r="X43" s="34" t="str">
        <f t="shared" si="33"/>
        <v/>
      </c>
      <c r="Y43" s="44"/>
      <c r="Z43" s="82"/>
      <c r="AA43" s="73" t="str">
        <f>IF(OR(DATA!D40=0,DATA!D40=""),"",DATA!D40)</f>
        <v/>
      </c>
      <c r="AB43" s="105" t="str">
        <f>IF(OR(DATA!E40=0,DATA!E40=""),"",DATA!E40)</f>
        <v/>
      </c>
      <c r="AC43" s="95"/>
      <c r="AD43" s="37"/>
      <c r="AG43" s="109"/>
      <c r="AH43" s="70">
        <f>DATA!B40</f>
        <v>30</v>
      </c>
      <c r="AI43" s="70">
        <f>DATA!C40</f>
        <v>30</v>
      </c>
      <c r="AJ43" s="70">
        <f>DATA!F40</f>
        <v>0</v>
      </c>
      <c r="AK43" s="71">
        <f>DATA!G40</f>
        <v>0</v>
      </c>
      <c r="AL43" s="70">
        <f>DATA!H40</f>
        <v>0</v>
      </c>
      <c r="AM43" s="71">
        <f>DATA!I40</f>
        <v>0</v>
      </c>
      <c r="AN43" s="70">
        <f>DATA!J40</f>
        <v>0</v>
      </c>
      <c r="AO43" s="71">
        <f>DATA!K40</f>
        <v>0</v>
      </c>
      <c r="AP43" s="70">
        <f>DATA!L40</f>
        <v>0</v>
      </c>
      <c r="AQ43" s="71">
        <f>DATA!M40</f>
        <v>0</v>
      </c>
      <c r="AR43" s="70">
        <f>DATA!N40</f>
        <v>0</v>
      </c>
      <c r="AS43" s="71">
        <f>DATA!O40</f>
        <v>0</v>
      </c>
      <c r="AT43" s="70">
        <f>DATA!P40</f>
        <v>0</v>
      </c>
      <c r="AU43" s="71">
        <f>DATA!Q40</f>
        <v>0</v>
      </c>
      <c r="AV43" s="70">
        <f>DATA!R40</f>
        <v>0</v>
      </c>
      <c r="AW43" s="71">
        <f>DATA!S40</f>
        <v>0</v>
      </c>
      <c r="AX43" s="70">
        <f>DATA!T40</f>
        <v>0</v>
      </c>
      <c r="AY43" s="71">
        <f>DATA!U40</f>
        <v>0</v>
      </c>
      <c r="AZ43" s="70">
        <f>DATA!V40</f>
        <v>0</v>
      </c>
      <c r="BA43" s="71">
        <f>DATA!W40</f>
        <v>0</v>
      </c>
      <c r="BB43" s="70">
        <f>DATA!X40</f>
        <v>0</v>
      </c>
      <c r="BC43" s="71">
        <f>DATA!Y40</f>
        <v>0</v>
      </c>
      <c r="BD43" s="70">
        <f>DATA!Z40</f>
        <v>0</v>
      </c>
      <c r="BE43" s="71">
        <f>DATA!AA40</f>
        <v>0</v>
      </c>
      <c r="BF43" s="70">
        <f>DATA!AB40</f>
        <v>0</v>
      </c>
      <c r="BG43" s="71">
        <f>DATA!AC40</f>
        <v>0</v>
      </c>
      <c r="BO43" s="29">
        <f t="shared" si="9"/>
        <v>0</v>
      </c>
    </row>
    <row r="44" spans="1:67" ht="12.95" customHeight="1" thickTop="1" thickBot="1" x14ac:dyDescent="0.3">
      <c r="A44" s="83"/>
      <c r="B44" s="61" t="s">
        <v>49</v>
      </c>
      <c r="C44" s="41">
        <f t="shared" si="26"/>
        <v>5</v>
      </c>
      <c r="D44" s="41">
        <f t="shared" si="27"/>
        <v>12</v>
      </c>
      <c r="E44" s="41">
        <f t="shared" si="27"/>
        <v>19</v>
      </c>
      <c r="F44" s="41">
        <f t="shared" si="27"/>
        <v>26</v>
      </c>
      <c r="G44" s="41" t="str">
        <f t="shared" si="28"/>
        <v/>
      </c>
      <c r="H44" s="34" t="str">
        <f t="shared" si="28"/>
        <v/>
      </c>
      <c r="I44" s="62"/>
      <c r="J44" s="61" t="s">
        <v>49</v>
      </c>
      <c r="K44" s="41">
        <f t="shared" si="29"/>
        <v>3</v>
      </c>
      <c r="L44" s="41">
        <f t="shared" si="30"/>
        <v>10</v>
      </c>
      <c r="M44" s="41">
        <f t="shared" si="30"/>
        <v>17</v>
      </c>
      <c r="N44" s="41">
        <f t="shared" si="30"/>
        <v>24</v>
      </c>
      <c r="O44" s="41">
        <f t="shared" si="34"/>
        <v>31</v>
      </c>
      <c r="P44" s="34" t="str">
        <f t="shared" si="34"/>
        <v/>
      </c>
      <c r="Q44" s="44"/>
      <c r="R44" s="61" t="s">
        <v>49</v>
      </c>
      <c r="S44" s="41" t="str">
        <f t="shared" si="31"/>
        <v/>
      </c>
      <c r="T44" s="41">
        <f t="shared" si="32"/>
        <v>7</v>
      </c>
      <c r="U44" s="41">
        <f t="shared" si="32"/>
        <v>14</v>
      </c>
      <c r="V44" s="41">
        <f t="shared" si="32"/>
        <v>21</v>
      </c>
      <c r="W44" s="41">
        <f t="shared" si="33"/>
        <v>28</v>
      </c>
      <c r="X44" s="34" t="str">
        <f t="shared" si="33"/>
        <v/>
      </c>
      <c r="Y44" s="44"/>
      <c r="Z44" s="82"/>
      <c r="AA44" s="110" t="str">
        <f>IF(OR(DATA!D41=0,DATA!D41=""),"",DATA!D41)</f>
        <v/>
      </c>
      <c r="AB44" s="105" t="str">
        <f>IF(OR(DATA!E41=0,DATA!E41=""),"",DATA!E41)</f>
        <v/>
      </c>
      <c r="AC44" s="95"/>
      <c r="AD44" s="37"/>
      <c r="AG44" s="109"/>
      <c r="AH44" s="70">
        <f>DATA!B41</f>
        <v>31</v>
      </c>
      <c r="AI44" s="70">
        <f>DATA!C41</f>
        <v>31</v>
      </c>
      <c r="AJ44" s="70">
        <f>DATA!F41</f>
        <v>0</v>
      </c>
      <c r="AK44" s="71">
        <f>DATA!G41</f>
        <v>0</v>
      </c>
      <c r="AL44" s="70">
        <f>DATA!H41</f>
        <v>0</v>
      </c>
      <c r="AM44" s="71">
        <f>DATA!I41</f>
        <v>0</v>
      </c>
      <c r="AN44" s="70">
        <f>DATA!J41</f>
        <v>0</v>
      </c>
      <c r="AO44" s="71">
        <f>DATA!K41</f>
        <v>0</v>
      </c>
      <c r="AP44" s="70">
        <f>DATA!L41</f>
        <v>0</v>
      </c>
      <c r="AQ44" s="71">
        <f>DATA!M41</f>
        <v>0</v>
      </c>
      <c r="AR44" s="70">
        <f>DATA!N41</f>
        <v>0</v>
      </c>
      <c r="AS44" s="71">
        <f>DATA!O41</f>
        <v>0</v>
      </c>
      <c r="AT44" s="70">
        <f>DATA!P41</f>
        <v>0</v>
      </c>
      <c r="AU44" s="71">
        <f>DATA!Q41</f>
        <v>0</v>
      </c>
      <c r="AV44" s="70">
        <f>DATA!R41</f>
        <v>0</v>
      </c>
      <c r="AW44" s="71">
        <f>DATA!S41</f>
        <v>0</v>
      </c>
      <c r="AX44" s="70">
        <f>DATA!T41</f>
        <v>0</v>
      </c>
      <c r="AY44" s="71">
        <f>DATA!U41</f>
        <v>0</v>
      </c>
      <c r="AZ44" s="70">
        <f>DATA!V41</f>
        <v>0</v>
      </c>
      <c r="BA44" s="71">
        <f>DATA!W41</f>
        <v>0</v>
      </c>
      <c r="BB44" s="70">
        <f>DATA!X41</f>
        <v>0</v>
      </c>
      <c r="BC44" s="71">
        <f>DATA!Y41</f>
        <v>0</v>
      </c>
      <c r="BD44" s="70">
        <f>DATA!Z41</f>
        <v>0</v>
      </c>
      <c r="BE44" s="71">
        <f>DATA!AA41</f>
        <v>0</v>
      </c>
      <c r="BF44" s="70">
        <f>DATA!AB41</f>
        <v>0</v>
      </c>
      <c r="BG44" s="71">
        <f>DATA!AC41</f>
        <v>0</v>
      </c>
      <c r="BO44" s="29">
        <f t="shared" si="9"/>
        <v>0</v>
      </c>
    </row>
    <row r="45" spans="1:67" ht="12.95" customHeight="1" thickTop="1" thickBot="1" x14ac:dyDescent="0.3">
      <c r="A45" s="83"/>
      <c r="B45" s="61" t="s">
        <v>52</v>
      </c>
      <c r="C45" s="41">
        <f t="shared" si="26"/>
        <v>6</v>
      </c>
      <c r="D45" s="41">
        <f t="shared" si="27"/>
        <v>13</v>
      </c>
      <c r="E45" s="41">
        <f t="shared" si="27"/>
        <v>20</v>
      </c>
      <c r="F45" s="41">
        <f t="shared" si="27"/>
        <v>27</v>
      </c>
      <c r="G45" s="41" t="str">
        <f t="shared" si="28"/>
        <v/>
      </c>
      <c r="H45" s="34" t="str">
        <f t="shared" si="28"/>
        <v/>
      </c>
      <c r="I45" s="62"/>
      <c r="J45" s="61" t="s">
        <v>52</v>
      </c>
      <c r="K45" s="41">
        <f t="shared" si="29"/>
        <v>4</v>
      </c>
      <c r="L45" s="41">
        <f t="shared" si="30"/>
        <v>11</v>
      </c>
      <c r="M45" s="41">
        <f t="shared" si="30"/>
        <v>18</v>
      </c>
      <c r="N45" s="41">
        <f t="shared" si="30"/>
        <v>25</v>
      </c>
      <c r="O45" s="41" t="str">
        <f t="shared" si="34"/>
        <v/>
      </c>
      <c r="P45" s="34" t="str">
        <f t="shared" si="34"/>
        <v/>
      </c>
      <c r="Q45" s="44"/>
      <c r="R45" s="61" t="s">
        <v>52</v>
      </c>
      <c r="S45" s="41">
        <f t="shared" si="31"/>
        <v>1</v>
      </c>
      <c r="T45" s="41">
        <f t="shared" si="32"/>
        <v>8</v>
      </c>
      <c r="U45" s="41">
        <f t="shared" si="32"/>
        <v>15</v>
      </c>
      <c r="V45" s="41">
        <f t="shared" si="32"/>
        <v>22</v>
      </c>
      <c r="W45" s="41">
        <f t="shared" si="33"/>
        <v>29</v>
      </c>
      <c r="X45" s="34" t="str">
        <f t="shared" si="33"/>
        <v/>
      </c>
      <c r="Y45" s="44"/>
      <c r="Z45" s="82"/>
      <c r="AA45" s="111"/>
      <c r="AB45" s="112"/>
      <c r="AC45" s="95"/>
      <c r="AD45" s="37"/>
      <c r="AG45" s="109"/>
      <c r="AH45" s="70">
        <f>DATA!B42</f>
        <v>0</v>
      </c>
      <c r="AI45" s="70">
        <f>DATA!C42</f>
        <v>0</v>
      </c>
      <c r="AJ45" s="70">
        <f>DATA!F42</f>
        <v>0</v>
      </c>
      <c r="AK45" s="71">
        <f>DATA!G42</f>
        <v>0</v>
      </c>
      <c r="AL45" s="70">
        <f>DATA!H42</f>
        <v>0</v>
      </c>
      <c r="AM45" s="71">
        <f>DATA!I42</f>
        <v>0</v>
      </c>
      <c r="AN45" s="70">
        <f>DATA!J42</f>
        <v>0</v>
      </c>
      <c r="AO45" s="71">
        <f>DATA!K42</f>
        <v>0</v>
      </c>
      <c r="AP45" s="70">
        <f>DATA!L42</f>
        <v>0</v>
      </c>
      <c r="AQ45" s="71">
        <f>DATA!M42</f>
        <v>0</v>
      </c>
      <c r="AR45" s="70">
        <f>DATA!N42</f>
        <v>0</v>
      </c>
      <c r="AS45" s="71">
        <f>DATA!O42</f>
        <v>0</v>
      </c>
      <c r="AT45" s="70">
        <f>DATA!P42</f>
        <v>0</v>
      </c>
      <c r="AU45" s="71">
        <f>DATA!Q42</f>
        <v>0</v>
      </c>
      <c r="AV45" s="70">
        <f>DATA!R42</f>
        <v>0</v>
      </c>
      <c r="AW45" s="71">
        <f>DATA!S42</f>
        <v>0</v>
      </c>
      <c r="AX45" s="70">
        <f>DATA!T42</f>
        <v>0</v>
      </c>
      <c r="AY45" s="71">
        <f>DATA!U42</f>
        <v>0</v>
      </c>
      <c r="AZ45" s="70">
        <f>DATA!V42</f>
        <v>0</v>
      </c>
      <c r="BA45" s="71">
        <f>DATA!W42</f>
        <v>0</v>
      </c>
      <c r="BB45" s="70">
        <f>DATA!X42</f>
        <v>0</v>
      </c>
      <c r="BC45" s="71">
        <f>DATA!Y42</f>
        <v>0</v>
      </c>
      <c r="BD45" s="70">
        <f>DATA!Z42</f>
        <v>0</v>
      </c>
      <c r="BE45" s="71">
        <f>DATA!AA42</f>
        <v>0</v>
      </c>
      <c r="BF45" s="70">
        <f>DATA!AB42</f>
        <v>0</v>
      </c>
      <c r="BG45" s="71">
        <f>DATA!AC42</f>
        <v>0</v>
      </c>
      <c r="BO45" s="29">
        <f t="shared" si="9"/>
        <v>0</v>
      </c>
    </row>
    <row r="46" spans="1:67" ht="12.95" customHeight="1" thickTop="1" thickBot="1" x14ac:dyDescent="0.3">
      <c r="A46" s="113"/>
      <c r="B46" s="77" t="s">
        <v>54</v>
      </c>
      <c r="C46" s="46">
        <f t="shared" si="26"/>
        <v>7</v>
      </c>
      <c r="D46" s="46">
        <f t="shared" si="27"/>
        <v>14</v>
      </c>
      <c r="E46" s="46">
        <f t="shared" si="27"/>
        <v>21</v>
      </c>
      <c r="F46" s="46">
        <f t="shared" si="27"/>
        <v>28</v>
      </c>
      <c r="G46" s="46" t="str">
        <f t="shared" si="28"/>
        <v/>
      </c>
      <c r="H46" s="47" t="str">
        <f t="shared" si="28"/>
        <v/>
      </c>
      <c r="I46" s="62"/>
      <c r="J46" s="77" t="s">
        <v>54</v>
      </c>
      <c r="K46" s="46">
        <f t="shared" si="29"/>
        <v>5</v>
      </c>
      <c r="L46" s="46">
        <f t="shared" si="30"/>
        <v>12</v>
      </c>
      <c r="M46" s="46">
        <f t="shared" si="30"/>
        <v>19</v>
      </c>
      <c r="N46" s="46">
        <f t="shared" si="30"/>
        <v>26</v>
      </c>
      <c r="O46" s="46" t="str">
        <f t="shared" si="34"/>
        <v/>
      </c>
      <c r="P46" s="47" t="str">
        <f t="shared" si="34"/>
        <v/>
      </c>
      <c r="Q46" s="44"/>
      <c r="R46" s="77" t="s">
        <v>54</v>
      </c>
      <c r="S46" s="46">
        <f t="shared" si="31"/>
        <v>2</v>
      </c>
      <c r="T46" s="46">
        <f t="shared" si="32"/>
        <v>9</v>
      </c>
      <c r="U46" s="46">
        <f t="shared" si="32"/>
        <v>16</v>
      </c>
      <c r="V46" s="46">
        <f t="shared" si="32"/>
        <v>23</v>
      </c>
      <c r="W46" s="46">
        <f t="shared" si="33"/>
        <v>30</v>
      </c>
      <c r="X46" s="47" t="str">
        <f t="shared" si="33"/>
        <v/>
      </c>
      <c r="Y46" s="44"/>
      <c r="Z46" s="114"/>
      <c r="AA46" s="115"/>
      <c r="AB46" s="115"/>
      <c r="AC46" s="116"/>
      <c r="AD46" s="37"/>
    </row>
    <row r="47" spans="1:67" ht="12.95" customHeight="1" x14ac:dyDescent="0.25">
      <c r="A47" s="113"/>
      <c r="B47" s="117" t="s">
        <v>57</v>
      </c>
      <c r="C47" s="118"/>
      <c r="D47" s="118"/>
      <c r="E47" s="118"/>
      <c r="F47" s="118"/>
      <c r="G47" s="118"/>
      <c r="H47" s="118"/>
      <c r="I47" s="119"/>
      <c r="J47" s="120"/>
      <c r="K47" s="118"/>
      <c r="L47" s="118"/>
      <c r="M47" s="118"/>
      <c r="N47" s="118"/>
      <c r="O47" s="118"/>
      <c r="P47" s="118"/>
      <c r="Q47" s="121"/>
      <c r="R47" s="120"/>
      <c r="S47" s="118"/>
      <c r="T47" s="118"/>
      <c r="U47" s="118"/>
      <c r="V47" s="118"/>
      <c r="W47" s="118"/>
      <c r="X47" s="118"/>
      <c r="Y47" s="121"/>
      <c r="Z47" s="122"/>
      <c r="AA47" s="123"/>
      <c r="AB47" s="123"/>
      <c r="AC47" s="123"/>
      <c r="AD47" s="37"/>
    </row>
    <row r="48" spans="1:67" x14ac:dyDescent="0.25">
      <c r="A48" s="124"/>
      <c r="B48" s="125"/>
      <c r="C48" s="125"/>
      <c r="D48" s="125"/>
      <c r="E48" s="125"/>
      <c r="F48" s="125"/>
      <c r="G48" s="125"/>
      <c r="H48" s="125"/>
      <c r="I48" s="125"/>
      <c r="J48" s="125"/>
      <c r="K48" s="125"/>
      <c r="L48" s="125"/>
      <c r="M48" s="125"/>
      <c r="N48" s="125"/>
      <c r="O48" s="125"/>
      <c r="P48" s="125"/>
      <c r="Q48" s="125"/>
      <c r="R48" s="126"/>
      <c r="S48" s="126"/>
      <c r="T48" s="126"/>
      <c r="U48" s="126"/>
      <c r="V48" s="126"/>
      <c r="W48" s="126"/>
      <c r="X48" s="125"/>
      <c r="Y48" s="125"/>
      <c r="Z48" s="125"/>
      <c r="AA48" s="125"/>
      <c r="AB48" s="125"/>
      <c r="AC48" s="125"/>
      <c r="AD48" s="37"/>
    </row>
    <row r="49" spans="1:30" hidden="1" x14ac:dyDescent="0.25">
      <c r="A49" s="124"/>
      <c r="B49" s="125"/>
      <c r="C49" s="125"/>
      <c r="D49" s="125"/>
      <c r="E49" s="125"/>
      <c r="F49" s="125"/>
      <c r="G49" s="125"/>
      <c r="H49" s="125"/>
      <c r="I49" s="125"/>
      <c r="J49" s="125"/>
      <c r="Q49" s="125"/>
      <c r="R49" s="126"/>
      <c r="S49" s="126"/>
      <c r="T49" s="126"/>
      <c r="U49" s="126"/>
      <c r="V49" s="126"/>
      <c r="W49" s="126"/>
      <c r="X49" s="125"/>
      <c r="Y49" s="125"/>
      <c r="Z49" s="125"/>
      <c r="AA49" s="125"/>
      <c r="AB49" s="125"/>
      <c r="AC49" s="125"/>
      <c r="AD49" s="37"/>
    </row>
    <row r="50" spans="1:30" hidden="1" x14ac:dyDescent="0.25">
      <c r="A50" s="124"/>
      <c r="B50" s="127" t="str">
        <f>CONCATENATE("Juli ",MID(DATA!Q3,1,4))</f>
        <v>Juli 2017</v>
      </c>
      <c r="C50" s="44">
        <f t="shared" ref="C50:H50" si="35">COUNT(C11:C16)</f>
        <v>1</v>
      </c>
      <c r="D50" s="44">
        <f t="shared" si="35"/>
        <v>6</v>
      </c>
      <c r="E50" s="44">
        <f t="shared" si="35"/>
        <v>6</v>
      </c>
      <c r="F50" s="44">
        <f t="shared" si="35"/>
        <v>6</v>
      </c>
      <c r="G50" s="44">
        <f t="shared" si="35"/>
        <v>6</v>
      </c>
      <c r="H50" s="44">
        <f t="shared" si="35"/>
        <v>1</v>
      </c>
      <c r="I50" s="125">
        <f>SUM(C50:H50)</f>
        <v>26</v>
      </c>
      <c r="J50" s="125">
        <f>I50+Q50</f>
        <v>31</v>
      </c>
      <c r="K50" s="29">
        <f t="shared" ref="K50:P50" si="36">COUNT(C10)</f>
        <v>0</v>
      </c>
      <c r="L50" s="29">
        <f t="shared" si="36"/>
        <v>1</v>
      </c>
      <c r="M50" s="29">
        <f t="shared" si="36"/>
        <v>1</v>
      </c>
      <c r="N50" s="29">
        <f t="shared" si="36"/>
        <v>1</v>
      </c>
      <c r="O50" s="29">
        <f t="shared" si="36"/>
        <v>1</v>
      </c>
      <c r="P50" s="29">
        <f t="shared" si="36"/>
        <v>1</v>
      </c>
      <c r="Q50" s="125">
        <f>SUM(K50:P50)</f>
        <v>5</v>
      </c>
      <c r="R50" s="126"/>
      <c r="S50" s="126"/>
      <c r="T50" s="126"/>
      <c r="U50" s="126"/>
      <c r="V50" s="126"/>
      <c r="W50" s="126"/>
      <c r="X50" s="125"/>
      <c r="Y50" s="125"/>
      <c r="Z50" s="125"/>
      <c r="AA50" s="125"/>
      <c r="AB50" s="125"/>
      <c r="AC50" s="125"/>
      <c r="AD50" s="37"/>
    </row>
    <row r="51" spans="1:30" hidden="1" x14ac:dyDescent="0.25">
      <c r="A51" s="124"/>
      <c r="B51" s="127" t="str">
        <f>CONCATENATE("Agustus ",MID(DATA!Q3,1,4))</f>
        <v>Agustus 2017</v>
      </c>
      <c r="C51" s="44">
        <f t="shared" ref="C51:H51" si="37">COUNT(K11:K16)</f>
        <v>5</v>
      </c>
      <c r="D51" s="44">
        <f t="shared" si="37"/>
        <v>6</v>
      </c>
      <c r="E51" s="44">
        <f t="shared" si="37"/>
        <v>6</v>
      </c>
      <c r="F51" s="44">
        <f t="shared" si="37"/>
        <v>6</v>
      </c>
      <c r="G51" s="44">
        <f t="shared" si="37"/>
        <v>4</v>
      </c>
      <c r="H51" s="44">
        <f t="shared" si="37"/>
        <v>0</v>
      </c>
      <c r="I51" s="125">
        <f t="shared" ref="I51:I61" si="38">SUM(C51:H51)</f>
        <v>27</v>
      </c>
      <c r="J51" s="125">
        <f t="shared" ref="J51:J61" si="39">I51+Q51</f>
        <v>31</v>
      </c>
      <c r="K51" s="44">
        <f t="shared" ref="K51:P51" si="40">COUNT(K10)</f>
        <v>0</v>
      </c>
      <c r="L51" s="44">
        <f t="shared" si="40"/>
        <v>1</v>
      </c>
      <c r="M51" s="44">
        <f t="shared" si="40"/>
        <v>1</v>
      </c>
      <c r="N51" s="44">
        <f t="shared" si="40"/>
        <v>1</v>
      </c>
      <c r="O51" s="44">
        <f t="shared" si="40"/>
        <v>1</v>
      </c>
      <c r="P51" s="44">
        <f t="shared" si="40"/>
        <v>0</v>
      </c>
      <c r="Q51" s="125">
        <f t="shared" ref="Q51:Q61" si="41">SUM(K51:P51)</f>
        <v>4</v>
      </c>
      <c r="R51" s="126"/>
      <c r="S51" s="126"/>
      <c r="T51" s="126"/>
      <c r="U51" s="126"/>
      <c r="V51" s="126"/>
      <c r="W51" s="126"/>
      <c r="X51" s="125"/>
      <c r="Y51" s="125"/>
      <c r="Z51" s="125"/>
      <c r="AA51" s="125"/>
      <c r="AB51" s="125"/>
      <c r="AC51" s="125"/>
      <c r="AD51" s="37"/>
    </row>
    <row r="52" spans="1:30" hidden="1" x14ac:dyDescent="0.25">
      <c r="A52" s="124"/>
      <c r="B52" s="127" t="str">
        <f>CONCATENATE("September ",MID(DATA!Q3,1,4))</f>
        <v>September 2017</v>
      </c>
      <c r="C52" s="44">
        <f t="shared" ref="C52:H52" si="42">COUNT(S11:S16)</f>
        <v>2</v>
      </c>
      <c r="D52" s="44">
        <f t="shared" si="42"/>
        <v>6</v>
      </c>
      <c r="E52" s="44">
        <f t="shared" si="42"/>
        <v>6</v>
      </c>
      <c r="F52" s="44">
        <f t="shared" si="42"/>
        <v>6</v>
      </c>
      <c r="G52" s="44">
        <f t="shared" si="42"/>
        <v>6</v>
      </c>
      <c r="H52" s="44">
        <f t="shared" si="42"/>
        <v>0</v>
      </c>
      <c r="I52" s="125">
        <f t="shared" si="38"/>
        <v>26</v>
      </c>
      <c r="J52" s="125">
        <f t="shared" si="39"/>
        <v>30</v>
      </c>
      <c r="K52" s="44">
        <f t="shared" ref="K52:P52" si="43">COUNT(S10)</f>
        <v>0</v>
      </c>
      <c r="L52" s="44">
        <f t="shared" si="43"/>
        <v>1</v>
      </c>
      <c r="M52" s="44">
        <f t="shared" si="43"/>
        <v>1</v>
      </c>
      <c r="N52" s="44">
        <f t="shared" si="43"/>
        <v>1</v>
      </c>
      <c r="O52" s="44">
        <f t="shared" si="43"/>
        <v>1</v>
      </c>
      <c r="P52" s="44">
        <f t="shared" si="43"/>
        <v>0</v>
      </c>
      <c r="Q52" s="125">
        <f t="shared" si="41"/>
        <v>4</v>
      </c>
      <c r="R52" s="126"/>
      <c r="S52" s="126"/>
      <c r="T52" s="126"/>
      <c r="U52" s="126"/>
      <c r="V52" s="126"/>
      <c r="W52" s="126"/>
      <c r="X52" s="125"/>
      <c r="Y52" s="125"/>
      <c r="Z52" s="125"/>
      <c r="AA52" s="125"/>
      <c r="AB52" s="125"/>
      <c r="AC52" s="125"/>
      <c r="AD52" s="37"/>
    </row>
    <row r="53" spans="1:30" hidden="1" x14ac:dyDescent="0.25">
      <c r="A53" s="124"/>
      <c r="B53" s="127" t="str">
        <f>CONCATENATE("Oktober ",MID(DATA!Q3,1,4))</f>
        <v>Oktober 2017</v>
      </c>
      <c r="C53" s="44">
        <f t="shared" ref="C53:H53" si="44">COUNT(C21:C26)</f>
        <v>6</v>
      </c>
      <c r="D53" s="44">
        <f t="shared" si="44"/>
        <v>6</v>
      </c>
      <c r="E53" s="44">
        <f t="shared" si="44"/>
        <v>6</v>
      </c>
      <c r="F53" s="44">
        <f t="shared" si="44"/>
        <v>6</v>
      </c>
      <c r="G53" s="44">
        <f t="shared" si="44"/>
        <v>2</v>
      </c>
      <c r="H53" s="44">
        <f t="shared" si="44"/>
        <v>0</v>
      </c>
      <c r="I53" s="125">
        <f t="shared" si="38"/>
        <v>26</v>
      </c>
      <c r="J53" s="125">
        <f t="shared" si="39"/>
        <v>31</v>
      </c>
      <c r="K53" s="44">
        <f t="shared" ref="K53:P53" si="45">COUNT(C20)</f>
        <v>1</v>
      </c>
      <c r="L53" s="44">
        <f t="shared" si="45"/>
        <v>1</v>
      </c>
      <c r="M53" s="44">
        <f t="shared" si="45"/>
        <v>1</v>
      </c>
      <c r="N53" s="44">
        <f t="shared" si="45"/>
        <v>1</v>
      </c>
      <c r="O53" s="44">
        <f t="shared" si="45"/>
        <v>1</v>
      </c>
      <c r="P53" s="44">
        <f t="shared" si="45"/>
        <v>0</v>
      </c>
      <c r="Q53" s="125">
        <f t="shared" si="41"/>
        <v>5</v>
      </c>
      <c r="R53" s="126"/>
      <c r="S53" s="126"/>
      <c r="T53" s="126"/>
      <c r="U53" s="126"/>
      <c r="V53" s="126"/>
      <c r="W53" s="126"/>
      <c r="X53" s="125"/>
      <c r="Y53" s="125"/>
      <c r="Z53" s="125"/>
      <c r="AA53" s="125"/>
      <c r="AB53" s="125"/>
      <c r="AC53" s="125"/>
      <c r="AD53" s="37"/>
    </row>
    <row r="54" spans="1:30" hidden="1" x14ac:dyDescent="0.25">
      <c r="A54" s="124"/>
      <c r="B54" s="127" t="str">
        <f>CONCATENATE("November ",MID(DATA!Q3,1,4))</f>
        <v>November 2017</v>
      </c>
      <c r="C54" s="44">
        <f t="shared" ref="C54:H54" si="46">COUNT(K21:K26)</f>
        <v>4</v>
      </c>
      <c r="D54" s="44">
        <f t="shared" si="46"/>
        <v>6</v>
      </c>
      <c r="E54" s="44">
        <f t="shared" si="46"/>
        <v>6</v>
      </c>
      <c r="F54" s="44">
        <f t="shared" si="46"/>
        <v>6</v>
      </c>
      <c r="G54" s="44">
        <f t="shared" si="46"/>
        <v>4</v>
      </c>
      <c r="H54" s="44">
        <f t="shared" si="46"/>
        <v>0</v>
      </c>
      <c r="I54" s="125">
        <f t="shared" si="38"/>
        <v>26</v>
      </c>
      <c r="J54" s="125">
        <f t="shared" si="39"/>
        <v>30</v>
      </c>
      <c r="K54" s="44">
        <f t="shared" ref="K54:P54" si="47">COUNT(K20)</f>
        <v>0</v>
      </c>
      <c r="L54" s="44">
        <f t="shared" si="47"/>
        <v>1</v>
      </c>
      <c r="M54" s="44">
        <f t="shared" si="47"/>
        <v>1</v>
      </c>
      <c r="N54" s="44">
        <f t="shared" si="47"/>
        <v>1</v>
      </c>
      <c r="O54" s="44">
        <f t="shared" si="47"/>
        <v>1</v>
      </c>
      <c r="P54" s="44">
        <f t="shared" si="47"/>
        <v>0</v>
      </c>
      <c r="Q54" s="125">
        <f t="shared" si="41"/>
        <v>4</v>
      </c>
      <c r="R54" s="126"/>
      <c r="S54" s="126"/>
      <c r="T54" s="126"/>
      <c r="U54" s="126"/>
      <c r="V54" s="126"/>
      <c r="W54" s="126"/>
      <c r="X54" s="125"/>
      <c r="Y54" s="125"/>
      <c r="Z54" s="125"/>
      <c r="AA54" s="125"/>
      <c r="AB54" s="125"/>
      <c r="AC54" s="125"/>
      <c r="AD54" s="37"/>
    </row>
    <row r="55" spans="1:30" hidden="1" x14ac:dyDescent="0.25">
      <c r="A55" s="124"/>
      <c r="B55" s="127" t="str">
        <f>CONCATENATE("Desember ",MID(DATA!Q3,1,4))</f>
        <v>Desember 2017</v>
      </c>
      <c r="C55" s="44">
        <f t="shared" ref="C55:H55" si="48">COUNT(S21:S26)</f>
        <v>2</v>
      </c>
      <c r="D55" s="44">
        <f t="shared" si="48"/>
        <v>6</v>
      </c>
      <c r="E55" s="44">
        <f t="shared" si="48"/>
        <v>6</v>
      </c>
      <c r="F55" s="44">
        <f t="shared" si="48"/>
        <v>6</v>
      </c>
      <c r="G55" s="44">
        <f t="shared" si="48"/>
        <v>6</v>
      </c>
      <c r="H55" s="44">
        <f t="shared" si="48"/>
        <v>0</v>
      </c>
      <c r="I55" s="125">
        <f t="shared" si="38"/>
        <v>26</v>
      </c>
      <c r="J55" s="125">
        <f t="shared" si="39"/>
        <v>31</v>
      </c>
      <c r="K55" s="44">
        <f t="shared" ref="K55:P55" si="49">COUNT(S20)</f>
        <v>0</v>
      </c>
      <c r="L55" s="44">
        <f t="shared" si="49"/>
        <v>1</v>
      </c>
      <c r="M55" s="44">
        <f t="shared" si="49"/>
        <v>1</v>
      </c>
      <c r="N55" s="44">
        <f t="shared" si="49"/>
        <v>1</v>
      </c>
      <c r="O55" s="44">
        <f t="shared" si="49"/>
        <v>1</v>
      </c>
      <c r="P55" s="44">
        <f t="shared" si="49"/>
        <v>1</v>
      </c>
      <c r="Q55" s="125">
        <f t="shared" si="41"/>
        <v>5</v>
      </c>
      <c r="R55" s="126"/>
      <c r="S55" s="126"/>
      <c r="T55" s="126"/>
      <c r="U55" s="126"/>
      <c r="V55" s="126"/>
      <c r="W55" s="126"/>
      <c r="X55" s="125"/>
      <c r="Y55" s="125"/>
      <c r="Z55" s="125"/>
      <c r="AA55" s="125"/>
      <c r="AB55" s="125"/>
      <c r="AC55" s="125"/>
      <c r="AD55" s="37"/>
    </row>
    <row r="56" spans="1:30" hidden="1" x14ac:dyDescent="0.25">
      <c r="A56" s="124"/>
      <c r="B56" s="127" t="str">
        <f>CONCATENATE("Januari ",MID(DATA!Q3,1,4))</f>
        <v>Januari 2017</v>
      </c>
      <c r="C56" s="44">
        <f t="shared" ref="C56:H56" si="50">COUNT(C31:C36)</f>
        <v>6</v>
      </c>
      <c r="D56" s="44">
        <f t="shared" si="50"/>
        <v>6</v>
      </c>
      <c r="E56" s="44">
        <f t="shared" si="50"/>
        <v>6</v>
      </c>
      <c r="F56" s="44">
        <f t="shared" si="50"/>
        <v>6</v>
      </c>
      <c r="G56" s="44">
        <f t="shared" si="50"/>
        <v>3</v>
      </c>
      <c r="H56" s="44">
        <f t="shared" si="50"/>
        <v>0</v>
      </c>
      <c r="I56" s="125">
        <f t="shared" si="38"/>
        <v>27</v>
      </c>
      <c r="J56" s="125">
        <f t="shared" si="39"/>
        <v>31</v>
      </c>
      <c r="K56" s="44">
        <f t="shared" ref="K56:P56" si="51">COUNT(C30)</f>
        <v>0</v>
      </c>
      <c r="L56" s="44">
        <f t="shared" si="51"/>
        <v>1</v>
      </c>
      <c r="M56" s="44">
        <f t="shared" si="51"/>
        <v>1</v>
      </c>
      <c r="N56" s="44">
        <f t="shared" si="51"/>
        <v>1</v>
      </c>
      <c r="O56" s="44">
        <f t="shared" si="51"/>
        <v>1</v>
      </c>
      <c r="P56" s="44">
        <f t="shared" si="51"/>
        <v>0</v>
      </c>
      <c r="Q56" s="125">
        <f t="shared" si="41"/>
        <v>4</v>
      </c>
      <c r="R56" s="126"/>
      <c r="S56" s="126"/>
      <c r="T56" s="126"/>
      <c r="U56" s="126"/>
      <c r="V56" s="126"/>
      <c r="W56" s="126"/>
      <c r="X56" s="125"/>
      <c r="Y56" s="125"/>
      <c r="Z56" s="125"/>
      <c r="AA56" s="125"/>
      <c r="AB56" s="125"/>
      <c r="AC56" s="125"/>
      <c r="AD56" s="37"/>
    </row>
    <row r="57" spans="1:30" hidden="1" x14ac:dyDescent="0.25">
      <c r="A57" s="124"/>
      <c r="B57" s="127" t="str">
        <f>CONCATENATE("Februari ",MID(DATA!Q3,1,4))</f>
        <v>Februari 2017</v>
      </c>
      <c r="C57" s="44">
        <f t="shared" ref="C57:H57" si="52">COUNT(K31:K36)</f>
        <v>3</v>
      </c>
      <c r="D57" s="44">
        <f t="shared" si="52"/>
        <v>6</v>
      </c>
      <c r="E57" s="44">
        <f t="shared" si="52"/>
        <v>6</v>
      </c>
      <c r="F57" s="44">
        <f t="shared" si="52"/>
        <v>6</v>
      </c>
      <c r="G57" s="44">
        <f t="shared" si="52"/>
        <v>3</v>
      </c>
      <c r="H57" s="44">
        <f t="shared" si="52"/>
        <v>0</v>
      </c>
      <c r="I57" s="125">
        <f t="shared" si="38"/>
        <v>24</v>
      </c>
      <c r="J57" s="125">
        <f t="shared" si="39"/>
        <v>28</v>
      </c>
      <c r="K57" s="44">
        <f t="shared" ref="K57:P57" si="53">COUNT(K30)</f>
        <v>0</v>
      </c>
      <c r="L57" s="44">
        <f t="shared" si="53"/>
        <v>1</v>
      </c>
      <c r="M57" s="44">
        <f t="shared" si="53"/>
        <v>1</v>
      </c>
      <c r="N57" s="44">
        <f t="shared" si="53"/>
        <v>1</v>
      </c>
      <c r="O57" s="44">
        <f t="shared" si="53"/>
        <v>1</v>
      </c>
      <c r="P57" s="44">
        <f t="shared" si="53"/>
        <v>0</v>
      </c>
      <c r="Q57" s="125">
        <f t="shared" si="41"/>
        <v>4</v>
      </c>
      <c r="R57" s="126"/>
      <c r="S57" s="126"/>
      <c r="T57" s="126"/>
      <c r="U57" s="126"/>
      <c r="V57" s="126"/>
      <c r="W57" s="126"/>
      <c r="X57" s="125"/>
      <c r="Y57" s="125"/>
      <c r="Z57" s="125"/>
      <c r="AA57" s="125"/>
      <c r="AB57" s="125"/>
      <c r="AC57" s="125"/>
      <c r="AD57" s="37"/>
    </row>
    <row r="58" spans="1:30" hidden="1" x14ac:dyDescent="0.25">
      <c r="A58" s="124"/>
      <c r="B58" s="127" t="str">
        <f>CONCATENATE("Maret ",MID(DATA!Q3,1,4))</f>
        <v>Maret 2017</v>
      </c>
      <c r="C58" s="44">
        <f t="shared" ref="C58:H58" si="54">COUNT(S31:S36)</f>
        <v>3</v>
      </c>
      <c r="D58" s="44">
        <f t="shared" si="54"/>
        <v>6</v>
      </c>
      <c r="E58" s="44">
        <f t="shared" si="54"/>
        <v>6</v>
      </c>
      <c r="F58" s="44">
        <f t="shared" si="54"/>
        <v>6</v>
      </c>
      <c r="G58" s="44">
        <f t="shared" si="54"/>
        <v>6</v>
      </c>
      <c r="H58" s="44">
        <f t="shared" si="54"/>
        <v>0</v>
      </c>
      <c r="I58" s="125">
        <f t="shared" si="38"/>
        <v>27</v>
      </c>
      <c r="J58" s="125">
        <f t="shared" si="39"/>
        <v>31</v>
      </c>
      <c r="K58" s="44">
        <f t="shared" ref="K58:P58" si="55">COUNT(S30)</f>
        <v>0</v>
      </c>
      <c r="L58" s="44">
        <f t="shared" si="55"/>
        <v>1</v>
      </c>
      <c r="M58" s="44">
        <f t="shared" si="55"/>
        <v>1</v>
      </c>
      <c r="N58" s="44">
        <f t="shared" si="55"/>
        <v>1</v>
      </c>
      <c r="O58" s="44">
        <f t="shared" si="55"/>
        <v>1</v>
      </c>
      <c r="P58" s="44">
        <f t="shared" si="55"/>
        <v>0</v>
      </c>
      <c r="Q58" s="125">
        <f t="shared" si="41"/>
        <v>4</v>
      </c>
      <c r="R58" s="126"/>
      <c r="S58" s="126"/>
      <c r="T58" s="126"/>
      <c r="U58" s="126"/>
      <c r="V58" s="126"/>
      <c r="W58" s="126"/>
      <c r="X58" s="125"/>
      <c r="Y58" s="125"/>
      <c r="Z58" s="125"/>
      <c r="AA58" s="125"/>
      <c r="AB58" s="125"/>
      <c r="AC58" s="125"/>
      <c r="AD58" s="37"/>
    </row>
    <row r="59" spans="1:30" hidden="1" x14ac:dyDescent="0.25">
      <c r="A59" s="124"/>
      <c r="B59" s="127" t="str">
        <f>CONCATENATE("April ",MID(DATA!Q3,1,4))</f>
        <v>April 2017</v>
      </c>
      <c r="C59" s="44">
        <f t="shared" ref="C59:H59" si="56">COUNT(C41:C46)</f>
        <v>6</v>
      </c>
      <c r="D59" s="44">
        <f t="shared" si="56"/>
        <v>6</v>
      </c>
      <c r="E59" s="44">
        <f t="shared" si="56"/>
        <v>6</v>
      </c>
      <c r="F59" s="44">
        <f t="shared" si="56"/>
        <v>6</v>
      </c>
      <c r="G59" s="44">
        <f t="shared" si="56"/>
        <v>1</v>
      </c>
      <c r="H59" s="44">
        <f t="shared" si="56"/>
        <v>0</v>
      </c>
      <c r="I59" s="125">
        <f t="shared" si="38"/>
        <v>25</v>
      </c>
      <c r="J59" s="125">
        <f t="shared" si="39"/>
        <v>30</v>
      </c>
      <c r="K59" s="44">
        <f t="shared" ref="K59:P59" si="57">COUNT(C40)</f>
        <v>1</v>
      </c>
      <c r="L59" s="44">
        <f t="shared" si="57"/>
        <v>1</v>
      </c>
      <c r="M59" s="44">
        <f t="shared" si="57"/>
        <v>1</v>
      </c>
      <c r="N59" s="44">
        <f t="shared" si="57"/>
        <v>1</v>
      </c>
      <c r="O59" s="44">
        <f t="shared" si="57"/>
        <v>1</v>
      </c>
      <c r="P59" s="44">
        <f t="shared" si="57"/>
        <v>0</v>
      </c>
      <c r="Q59" s="125">
        <f t="shared" si="41"/>
        <v>5</v>
      </c>
      <c r="R59" s="126"/>
      <c r="S59" s="126"/>
      <c r="T59" s="126"/>
      <c r="U59" s="126"/>
      <c r="V59" s="126"/>
      <c r="W59" s="126"/>
      <c r="X59" s="125"/>
      <c r="Y59" s="125"/>
      <c r="Z59" s="125"/>
      <c r="AA59" s="125"/>
      <c r="AB59" s="125"/>
      <c r="AC59" s="125"/>
      <c r="AD59" s="37"/>
    </row>
    <row r="60" spans="1:30" hidden="1" x14ac:dyDescent="0.25">
      <c r="A60" s="124"/>
      <c r="B60" s="127" t="str">
        <f>CONCATENATE("Mei ",MID(DATA!Q3,1,4))</f>
        <v>Mei 2017</v>
      </c>
      <c r="C60" s="44">
        <f t="shared" ref="C60:H60" si="58">COUNT(K41:K46)</f>
        <v>5</v>
      </c>
      <c r="D60" s="44">
        <f t="shared" si="58"/>
        <v>6</v>
      </c>
      <c r="E60" s="44">
        <f t="shared" si="58"/>
        <v>6</v>
      </c>
      <c r="F60" s="44">
        <f t="shared" si="58"/>
        <v>6</v>
      </c>
      <c r="G60" s="44">
        <f t="shared" si="58"/>
        <v>4</v>
      </c>
      <c r="H60" s="44">
        <f t="shared" si="58"/>
        <v>0</v>
      </c>
      <c r="I60" s="125">
        <f t="shared" si="38"/>
        <v>27</v>
      </c>
      <c r="J60" s="125">
        <f t="shared" si="39"/>
        <v>31</v>
      </c>
      <c r="K60" s="44">
        <f t="shared" ref="K60:P60" si="59">COUNT(K40)</f>
        <v>0</v>
      </c>
      <c r="L60" s="44">
        <f t="shared" si="59"/>
        <v>1</v>
      </c>
      <c r="M60" s="44">
        <f t="shared" si="59"/>
        <v>1</v>
      </c>
      <c r="N60" s="44">
        <f t="shared" si="59"/>
        <v>1</v>
      </c>
      <c r="O60" s="44">
        <f t="shared" si="59"/>
        <v>1</v>
      </c>
      <c r="P60" s="44">
        <f t="shared" si="59"/>
        <v>0</v>
      </c>
      <c r="Q60" s="125">
        <f t="shared" si="41"/>
        <v>4</v>
      </c>
      <c r="R60" s="126"/>
      <c r="S60" s="126"/>
      <c r="T60" s="126"/>
      <c r="U60" s="126"/>
      <c r="V60" s="126"/>
      <c r="W60" s="126"/>
      <c r="X60" s="125"/>
      <c r="Y60" s="125"/>
      <c r="Z60" s="125"/>
      <c r="AA60" s="125"/>
      <c r="AB60" s="125"/>
      <c r="AC60" s="125"/>
      <c r="AD60" s="37"/>
    </row>
    <row r="61" spans="1:30" ht="15" hidden="1" customHeight="1" x14ac:dyDescent="0.25">
      <c r="A61" s="124"/>
      <c r="B61" s="127" t="str">
        <f>CONCATENATE("Juni ",MID(DATA!Q3,1,4))</f>
        <v>Juni 2017</v>
      </c>
      <c r="C61" s="44">
        <f t="shared" ref="C61:H61" si="60">COUNT(S41:S46)</f>
        <v>2</v>
      </c>
      <c r="D61" s="44">
        <f t="shared" si="60"/>
        <v>6</v>
      </c>
      <c r="E61" s="44">
        <f t="shared" si="60"/>
        <v>6</v>
      </c>
      <c r="F61" s="44">
        <f t="shared" si="60"/>
        <v>6</v>
      </c>
      <c r="G61" s="44">
        <f t="shared" si="60"/>
        <v>6</v>
      </c>
      <c r="H61" s="44">
        <f t="shared" si="60"/>
        <v>0</v>
      </c>
      <c r="I61" s="125">
        <f t="shared" si="38"/>
        <v>26</v>
      </c>
      <c r="J61" s="125">
        <f t="shared" si="39"/>
        <v>30</v>
      </c>
      <c r="K61" s="44">
        <f t="shared" ref="K61:P61" si="61">COUNT(S40)</f>
        <v>0</v>
      </c>
      <c r="L61" s="44">
        <f t="shared" si="61"/>
        <v>1</v>
      </c>
      <c r="M61" s="44">
        <f t="shared" si="61"/>
        <v>1</v>
      </c>
      <c r="N61" s="44">
        <f t="shared" si="61"/>
        <v>1</v>
      </c>
      <c r="O61" s="44">
        <f t="shared" si="61"/>
        <v>1</v>
      </c>
      <c r="P61" s="44">
        <f t="shared" si="61"/>
        <v>0</v>
      </c>
      <c r="Q61" s="125">
        <f t="shared" si="41"/>
        <v>4</v>
      </c>
      <c r="R61" s="125"/>
      <c r="S61" s="125"/>
      <c r="T61" s="125"/>
      <c r="U61" s="125"/>
      <c r="V61" s="125"/>
      <c r="W61" s="125"/>
      <c r="X61" s="125"/>
      <c r="Y61" s="125"/>
      <c r="Z61" s="125"/>
      <c r="AA61" s="125"/>
      <c r="AB61" s="125"/>
      <c r="AC61" s="125"/>
      <c r="AD61" s="37"/>
    </row>
    <row r="62" spans="1:30" ht="15" customHeight="1" x14ac:dyDescent="0.25">
      <c r="A62" s="124"/>
      <c r="B62" s="125"/>
      <c r="C62" s="125"/>
      <c r="D62" s="125"/>
      <c r="E62" s="125"/>
      <c r="F62" s="125"/>
      <c r="G62" s="125"/>
      <c r="H62" s="125"/>
      <c r="I62" s="125"/>
      <c r="J62" s="126"/>
      <c r="K62" s="126"/>
      <c r="L62" s="126"/>
      <c r="M62" s="126"/>
      <c r="N62" s="126"/>
      <c r="O62" s="126"/>
      <c r="P62" s="126"/>
      <c r="Q62" s="125"/>
      <c r="R62" s="125"/>
      <c r="S62" s="125"/>
      <c r="T62" s="125"/>
      <c r="U62" s="125"/>
      <c r="V62" s="125"/>
      <c r="W62" s="125"/>
      <c r="X62" s="125"/>
      <c r="Y62" s="125"/>
      <c r="Z62" s="37"/>
      <c r="AA62" s="125"/>
      <c r="AB62" s="125"/>
      <c r="AC62" s="125"/>
      <c r="AD62" s="37"/>
    </row>
    <row r="63" spans="1:30" ht="15" hidden="1" customHeight="1" x14ac:dyDescent="0.2">
      <c r="B63" s="128"/>
      <c r="C63" s="128"/>
      <c r="D63" s="128"/>
      <c r="E63" s="128"/>
      <c r="F63" s="128"/>
      <c r="G63" s="128"/>
      <c r="H63" s="128"/>
      <c r="I63" s="128"/>
      <c r="J63" s="129"/>
      <c r="K63" s="129"/>
      <c r="L63" s="129"/>
      <c r="M63" s="129"/>
      <c r="N63" s="129"/>
      <c r="O63" s="129"/>
      <c r="P63" s="129"/>
      <c r="Q63" s="128"/>
      <c r="R63" s="128"/>
      <c r="S63" s="128"/>
      <c r="T63" s="128"/>
      <c r="U63" s="128"/>
      <c r="V63" s="128"/>
      <c r="W63" s="128"/>
      <c r="X63" s="128"/>
      <c r="Y63" s="128"/>
      <c r="AA63" s="128"/>
      <c r="AB63" s="128"/>
      <c r="AC63" s="128"/>
    </row>
    <row r="64" spans="1:30" ht="15" hidden="1" customHeight="1" x14ac:dyDescent="0.2">
      <c r="B64" s="128"/>
      <c r="C64" s="128"/>
      <c r="D64" s="128"/>
      <c r="E64" s="128"/>
      <c r="F64" s="128"/>
      <c r="G64" s="128"/>
      <c r="H64" s="128"/>
      <c r="I64" s="128"/>
      <c r="J64" s="129"/>
      <c r="K64" s="129"/>
      <c r="L64" s="129"/>
      <c r="M64" s="129"/>
      <c r="N64" s="129"/>
      <c r="O64" s="129"/>
      <c r="P64" s="129"/>
      <c r="Q64" s="128"/>
      <c r="R64" s="128"/>
      <c r="S64" s="128"/>
      <c r="T64" s="128"/>
      <c r="U64" s="128"/>
      <c r="V64" s="128"/>
      <c r="W64" s="128"/>
      <c r="X64" s="128"/>
      <c r="Y64" s="128"/>
      <c r="AA64" s="128"/>
      <c r="AB64" s="128"/>
      <c r="AC64" s="128"/>
    </row>
    <row r="65" spans="2:29" ht="15" hidden="1" customHeight="1" x14ac:dyDescent="0.2">
      <c r="B65" s="128"/>
      <c r="C65" s="128"/>
      <c r="D65" s="128"/>
      <c r="E65" s="128"/>
      <c r="F65" s="128"/>
      <c r="G65" s="128"/>
      <c r="H65" s="128"/>
      <c r="I65" s="128"/>
      <c r="J65" s="129"/>
      <c r="K65" s="129"/>
      <c r="L65" s="129"/>
      <c r="M65" s="129"/>
      <c r="N65" s="129"/>
      <c r="O65" s="129"/>
      <c r="P65" s="129"/>
      <c r="Q65" s="128"/>
      <c r="R65" s="128"/>
      <c r="S65" s="128"/>
      <c r="T65" s="128"/>
      <c r="U65" s="128"/>
      <c r="V65" s="128"/>
      <c r="W65" s="128"/>
      <c r="X65" s="128"/>
      <c r="Y65" s="128"/>
      <c r="AA65" s="128"/>
      <c r="AB65" s="128"/>
      <c r="AC65" s="128"/>
    </row>
    <row r="66" spans="2:29" ht="15" hidden="1" customHeight="1" x14ac:dyDescent="0.2">
      <c r="B66" s="128"/>
      <c r="C66" s="128"/>
      <c r="D66" s="128"/>
      <c r="E66" s="128"/>
      <c r="F66" s="128"/>
      <c r="G66" s="128"/>
      <c r="H66" s="128"/>
      <c r="I66" s="128"/>
      <c r="J66" s="129"/>
      <c r="K66" s="129"/>
      <c r="L66" s="129"/>
      <c r="M66" s="129"/>
      <c r="N66" s="129"/>
      <c r="O66" s="129"/>
      <c r="P66" s="129"/>
      <c r="Q66" s="128"/>
      <c r="R66" s="128"/>
      <c r="S66" s="128"/>
      <c r="T66" s="128"/>
      <c r="U66" s="128"/>
      <c r="V66" s="128"/>
      <c r="W66" s="128"/>
      <c r="X66" s="128"/>
      <c r="Y66" s="128"/>
      <c r="AA66" s="128"/>
      <c r="AB66" s="128"/>
      <c r="AC66" s="128"/>
    </row>
    <row r="67" spans="2:29" ht="15" hidden="1" customHeight="1" x14ac:dyDescent="0.2">
      <c r="B67" s="128"/>
      <c r="C67" s="128"/>
      <c r="D67" s="128"/>
      <c r="E67" s="128"/>
      <c r="F67" s="128"/>
      <c r="G67" s="128"/>
      <c r="H67" s="128"/>
      <c r="I67" s="128"/>
      <c r="J67" s="129"/>
      <c r="K67" s="129"/>
      <c r="L67" s="129"/>
      <c r="M67" s="129"/>
      <c r="N67" s="129"/>
      <c r="O67" s="129"/>
      <c r="P67" s="129"/>
      <c r="Q67" s="128"/>
      <c r="R67" s="128"/>
      <c r="S67" s="128"/>
      <c r="T67" s="128"/>
      <c r="U67" s="128"/>
      <c r="V67" s="128"/>
      <c r="W67" s="128"/>
      <c r="X67" s="128"/>
      <c r="Y67" s="128"/>
      <c r="AA67" s="128"/>
      <c r="AB67" s="128"/>
      <c r="AC67" s="128"/>
    </row>
    <row r="68" spans="2:29" ht="15" hidden="1" customHeight="1" x14ac:dyDescent="0.2">
      <c r="B68" s="128"/>
      <c r="C68" s="128"/>
      <c r="D68" s="128"/>
      <c r="E68" s="128"/>
      <c r="F68" s="128"/>
      <c r="G68" s="128"/>
      <c r="H68" s="128"/>
      <c r="I68" s="128"/>
      <c r="J68" s="129"/>
      <c r="K68" s="129"/>
      <c r="L68" s="129"/>
      <c r="M68" s="129"/>
      <c r="N68" s="129"/>
      <c r="O68" s="129"/>
      <c r="P68" s="129"/>
      <c r="Q68" s="128"/>
      <c r="R68" s="128"/>
      <c r="S68" s="128"/>
      <c r="T68" s="128"/>
      <c r="U68" s="128"/>
      <c r="V68" s="128"/>
      <c r="W68" s="128"/>
      <c r="X68" s="128"/>
      <c r="Y68" s="128"/>
      <c r="Z68" s="128"/>
      <c r="AA68" s="128"/>
      <c r="AB68" s="128"/>
      <c r="AC68" s="128"/>
    </row>
    <row r="69" spans="2:29" ht="15" hidden="1" customHeight="1" x14ac:dyDescent="0.2">
      <c r="B69" s="128"/>
      <c r="C69" s="128"/>
      <c r="D69" s="128"/>
      <c r="E69" s="128"/>
      <c r="F69" s="128"/>
      <c r="G69" s="128"/>
      <c r="H69" s="128"/>
      <c r="I69" s="128"/>
      <c r="J69" s="129"/>
      <c r="K69" s="129"/>
      <c r="L69" s="129"/>
      <c r="M69" s="129"/>
      <c r="N69" s="129"/>
      <c r="O69" s="129"/>
      <c r="P69" s="129"/>
      <c r="Q69" s="128"/>
      <c r="R69" s="128"/>
      <c r="S69" s="128"/>
      <c r="T69" s="128"/>
      <c r="U69" s="128"/>
      <c r="V69" s="128"/>
      <c r="W69" s="128"/>
      <c r="X69" s="128"/>
      <c r="Y69" s="128"/>
      <c r="Z69" s="128"/>
      <c r="AA69" s="128"/>
      <c r="AB69" s="128"/>
      <c r="AC69" s="128"/>
    </row>
    <row r="70" spans="2:29" ht="15" hidden="1" customHeight="1" x14ac:dyDescent="0.2">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2:29" ht="15" hidden="1" customHeight="1" x14ac:dyDescent="0.2">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row>
    <row r="72" spans="2:29" ht="15" hidden="1" customHeight="1" x14ac:dyDescent="0.2">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row>
    <row r="73" spans="2:29" ht="15" hidden="1" customHeight="1" x14ac:dyDescent="0.2">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row>
    <row r="74" spans="2:29" ht="15" hidden="1" customHeight="1" x14ac:dyDescent="0.2">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row>
    <row r="75" spans="2:29" ht="15" hidden="1" customHeight="1" x14ac:dyDescent="0.2">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row>
    <row r="76" spans="2:29" ht="15" hidden="1" customHeight="1" x14ac:dyDescent="0.2">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row>
    <row r="77" spans="2:29" ht="15" hidden="1" customHeight="1" x14ac:dyDescent="0.2">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row>
    <row r="78" spans="2:29" ht="15" hidden="1" customHeight="1" x14ac:dyDescent="0.2">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row>
    <row r="79" spans="2:29" ht="15" hidden="1" customHeight="1" x14ac:dyDescent="0.2">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row>
    <row r="80" spans="2:29" ht="15" hidden="1" customHeight="1" x14ac:dyDescent="0.2">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row>
    <row r="81" spans="2:29" ht="15" hidden="1" customHeight="1" x14ac:dyDescent="0.2">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2:29" ht="15" hidden="1" customHeight="1" x14ac:dyDescent="0.2">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row>
    <row r="83" spans="2:29" ht="15" hidden="1" customHeight="1" x14ac:dyDescent="0.2">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2:29" ht="15" hidden="1" customHeight="1" x14ac:dyDescent="0.2">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row>
    <row r="85" spans="2:29" ht="15" hidden="1" customHeight="1" x14ac:dyDescent="0.2">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row>
    <row r="86" spans="2:29" ht="15" hidden="1" customHeight="1" x14ac:dyDescent="0.2">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row>
    <row r="87" spans="2:29" ht="15" hidden="1" customHeight="1" x14ac:dyDescent="0.2">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row>
    <row r="88" spans="2:29" ht="15" hidden="1" customHeight="1" x14ac:dyDescent="0.2">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row>
    <row r="89" spans="2:29" ht="15" hidden="1" customHeight="1" x14ac:dyDescent="0.2">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row>
    <row r="90" spans="2:29" ht="15" hidden="1" customHeight="1" x14ac:dyDescent="0.2">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row>
    <row r="91" spans="2:29" ht="15" hidden="1" customHeight="1" x14ac:dyDescent="0.2">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row>
    <row r="92" spans="2:29" ht="15" hidden="1" customHeight="1" x14ac:dyDescent="0.2">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2:29" ht="15" hidden="1" customHeight="1" x14ac:dyDescent="0.2">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row>
    <row r="94" spans="2:29" ht="15" hidden="1" customHeight="1" x14ac:dyDescent="0.2">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row>
    <row r="95" spans="2:29" ht="15" hidden="1" customHeight="1" x14ac:dyDescent="0.2">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row>
    <row r="96" spans="2:29" ht="15" hidden="1" customHeight="1" x14ac:dyDescent="0.2">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row>
    <row r="97" spans="2:29" ht="15" hidden="1" customHeight="1" x14ac:dyDescent="0.2">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row>
  </sheetData>
  <sheetProtection algorithmName="SHA-512" hashValue="5EltMKtsL/pOA7f3dmRbb9oTTBisoyRewuro2Cyo3ux2kJvnycMYDqMy2OY3EUnKlEtJAbQj0dss+/poW6ODlw==" saltValue="aDBeRNg8ET1Z5YMuFaI6vw==" spinCount="100000" sheet="1" objects="1" scenarios="1"/>
  <protectedRanges>
    <protectedRange sqref="V2:Z2" name="Range1_3"/>
  </protectedRanges>
  <mergeCells count="143">
    <mergeCell ref="AP37:AP38"/>
    <mergeCell ref="AQ37:AQ38"/>
    <mergeCell ref="AR37:AR38"/>
    <mergeCell ref="AS37:AS38"/>
    <mergeCell ref="AT37:AT38"/>
    <mergeCell ref="AU37:AU38"/>
    <mergeCell ref="AJ37:AJ38"/>
    <mergeCell ref="AK37:AK38"/>
    <mergeCell ref="AL37:AL38"/>
    <mergeCell ref="AM37:AM38"/>
    <mergeCell ref="AN37:AN38"/>
    <mergeCell ref="AO37:AO38"/>
    <mergeCell ref="BE37:BE38"/>
    <mergeCell ref="BF37:BF38"/>
    <mergeCell ref="BG37:BG38"/>
    <mergeCell ref="AV37:AV38"/>
    <mergeCell ref="AW37:AW38"/>
    <mergeCell ref="AX37:AX38"/>
    <mergeCell ref="AY37:AY38"/>
    <mergeCell ref="AZ37:AZ38"/>
    <mergeCell ref="BA37:BA38"/>
    <mergeCell ref="BB37:BB38"/>
    <mergeCell ref="BC37:BC38"/>
    <mergeCell ref="BD37:BD38"/>
    <mergeCell ref="AG37:AG38"/>
    <mergeCell ref="AH37:AH38"/>
    <mergeCell ref="AI37:AI38"/>
    <mergeCell ref="B28:B29"/>
    <mergeCell ref="C28:H29"/>
    <mergeCell ref="J28:J29"/>
    <mergeCell ref="K28:P29"/>
    <mergeCell ref="R28:R29"/>
    <mergeCell ref="S28:X29"/>
    <mergeCell ref="Z27:Z28"/>
    <mergeCell ref="AA27:AA28"/>
    <mergeCell ref="AB27:AB28"/>
    <mergeCell ref="AG27:AG28"/>
    <mergeCell ref="AH27:AH28"/>
    <mergeCell ref="AI27:AI28"/>
    <mergeCell ref="B38:B39"/>
    <mergeCell ref="C38:H39"/>
    <mergeCell ref="J38:J39"/>
    <mergeCell ref="K38:P39"/>
    <mergeCell ref="R38:R39"/>
    <mergeCell ref="S38:X39"/>
    <mergeCell ref="Z37:Z38"/>
    <mergeCell ref="AA37:AA38"/>
    <mergeCell ref="AB37:AB38"/>
    <mergeCell ref="BB27:BB28"/>
    <mergeCell ref="BC27:BC28"/>
    <mergeCell ref="BD27:BD28"/>
    <mergeCell ref="BE27:BE28"/>
    <mergeCell ref="BF27:BF28"/>
    <mergeCell ref="BG27:BG28"/>
    <mergeCell ref="AV27:AV28"/>
    <mergeCell ref="AW27:AW28"/>
    <mergeCell ref="AX27:AX28"/>
    <mergeCell ref="AY27:AY28"/>
    <mergeCell ref="AZ27:AZ28"/>
    <mergeCell ref="BA27:BA28"/>
    <mergeCell ref="AP27:AP28"/>
    <mergeCell ref="AQ27:AQ28"/>
    <mergeCell ref="AR27:AR28"/>
    <mergeCell ref="AS27:AS28"/>
    <mergeCell ref="AT27:AT28"/>
    <mergeCell ref="AU27:AU28"/>
    <mergeCell ref="AJ27:AJ28"/>
    <mergeCell ref="AK27:AK28"/>
    <mergeCell ref="AL27:AL28"/>
    <mergeCell ref="AM27:AM28"/>
    <mergeCell ref="AN27:AN28"/>
    <mergeCell ref="AO27:AO28"/>
    <mergeCell ref="BD17:BD18"/>
    <mergeCell ref="BE17:BE18"/>
    <mergeCell ref="BF17:BF18"/>
    <mergeCell ref="AU17:AU18"/>
    <mergeCell ref="AV17:AV18"/>
    <mergeCell ref="AW17:AW18"/>
    <mergeCell ref="AX17:AX18"/>
    <mergeCell ref="AY17:AY18"/>
    <mergeCell ref="AZ17:AZ18"/>
    <mergeCell ref="B18:B19"/>
    <mergeCell ref="C18:H19"/>
    <mergeCell ref="J18:J19"/>
    <mergeCell ref="K18:P19"/>
    <mergeCell ref="R18:R19"/>
    <mergeCell ref="S18:X19"/>
    <mergeCell ref="BA17:BA18"/>
    <mergeCell ref="BB17:BB18"/>
    <mergeCell ref="BC17:BC18"/>
    <mergeCell ref="AO17:AO18"/>
    <mergeCell ref="AP17:AP18"/>
    <mergeCell ref="AQ17:AQ18"/>
    <mergeCell ref="AR17:AR18"/>
    <mergeCell ref="AS17:AS18"/>
    <mergeCell ref="BB9:BC9"/>
    <mergeCell ref="BD9:BE9"/>
    <mergeCell ref="BF9:BG9"/>
    <mergeCell ref="Z17:Z18"/>
    <mergeCell ref="AA17:AA18"/>
    <mergeCell ref="AB17:AB18"/>
    <mergeCell ref="AG17:AG18"/>
    <mergeCell ref="AH17:AH18"/>
    <mergeCell ref="AL9:AM9"/>
    <mergeCell ref="AN9:AO9"/>
    <mergeCell ref="AP9:AQ9"/>
    <mergeCell ref="AR9:AS9"/>
    <mergeCell ref="AT9:AU9"/>
    <mergeCell ref="AV9:AW9"/>
    <mergeCell ref="AT17:AT18"/>
    <mergeCell ref="AI17:AI18"/>
    <mergeCell ref="AJ17:AJ18"/>
    <mergeCell ref="AK17:AK18"/>
    <mergeCell ref="AL17:AL18"/>
    <mergeCell ref="AM17:AM18"/>
    <mergeCell ref="AN17:AN18"/>
    <mergeCell ref="AX9:AY9"/>
    <mergeCell ref="AZ9:BA9"/>
    <mergeCell ref="BG17:BG18"/>
    <mergeCell ref="C9:H9"/>
    <mergeCell ref="K9:P9"/>
    <mergeCell ref="S9:X9"/>
    <mergeCell ref="Z9:AC9"/>
    <mergeCell ref="AH9:AI9"/>
    <mergeCell ref="AJ9:AK9"/>
    <mergeCell ref="B1:T3"/>
    <mergeCell ref="AB1:AC3"/>
    <mergeCell ref="V2:Z2"/>
    <mergeCell ref="B5:AC5"/>
    <mergeCell ref="B6:AC6"/>
    <mergeCell ref="B7:AC7"/>
    <mergeCell ref="CG9:CH9"/>
    <mergeCell ref="CI9:CJ9"/>
    <mergeCell ref="CK9:CL9"/>
    <mergeCell ref="BO9:BP9"/>
    <mergeCell ref="BQ9:BR9"/>
    <mergeCell ref="BS9:BT9"/>
    <mergeCell ref="BU9:BV9"/>
    <mergeCell ref="BW9:BX9"/>
    <mergeCell ref="BY9:BZ9"/>
    <mergeCell ref="CA9:CB9"/>
    <mergeCell ref="CC9:CD9"/>
    <mergeCell ref="CE9:CF9"/>
  </mergeCells>
  <conditionalFormatting sqref="A10 A14:A16">
    <cfRule type="cellIs" dxfId="443" priority="417" operator="equal">
      <formula>1</formula>
    </cfRule>
  </conditionalFormatting>
  <conditionalFormatting sqref="C10:H16">
    <cfRule type="cellIs" dxfId="442" priority="385" operator="between">
      <formula>$AJ$12</formula>
      <formula>$AK$12</formula>
    </cfRule>
    <cfRule type="cellIs" dxfId="441" priority="386" operator="between">
      <formula>$AJ$11</formula>
      <formula>$AK$11</formula>
    </cfRule>
    <cfRule type="cellIs" dxfId="440" priority="404" operator="between">
      <formula>$AJ$26</formula>
      <formula>$AK$26</formula>
    </cfRule>
    <cfRule type="cellIs" dxfId="439" priority="405" operator="between">
      <formula>$AJ$25</formula>
      <formula>$AK$25</formula>
    </cfRule>
    <cfRule type="cellIs" dxfId="438" priority="406" operator="between">
      <formula>$AJ$24</formula>
      <formula>$AK$24</formula>
    </cfRule>
    <cfRule type="cellIs" dxfId="437" priority="407" operator="between">
      <formula>$AJ$23</formula>
      <formula>$AK$23</formula>
    </cfRule>
    <cfRule type="cellIs" dxfId="436" priority="408" operator="between">
      <formula>$AJ$22</formula>
      <formula>$AK$22</formula>
    </cfRule>
    <cfRule type="cellIs" dxfId="435" priority="409" operator="between">
      <formula>$AJ$21</formula>
      <formula>$AK$21</formula>
    </cfRule>
    <cfRule type="cellIs" dxfId="434" priority="410" operator="between">
      <formula>$AJ$20</formula>
      <formula>$AK$20</formula>
    </cfRule>
    <cfRule type="cellIs" dxfId="433" priority="411" operator="between">
      <formula>$AJ$19</formula>
      <formula>$AK$19</formula>
    </cfRule>
    <cfRule type="cellIs" dxfId="432" priority="412" operator="between">
      <formula>$AJ$17</formula>
      <formula>$AK$17</formula>
    </cfRule>
    <cfRule type="cellIs" dxfId="431" priority="413" operator="between">
      <formula>$AJ$16</formula>
      <formula>$AK$16</formula>
    </cfRule>
    <cfRule type="cellIs" dxfId="430" priority="414" operator="between">
      <formula>$AJ$15</formula>
      <formula>$AK$15</formula>
    </cfRule>
    <cfRule type="cellIs" dxfId="429" priority="415" operator="between">
      <formula>$AJ$14</formula>
      <formula>$AK$14</formula>
    </cfRule>
    <cfRule type="cellIs" dxfId="428" priority="416" operator="between">
      <formula>$AJ$13</formula>
      <formula>$AK$13</formula>
    </cfRule>
  </conditionalFormatting>
  <conditionalFormatting sqref="C10:H16">
    <cfRule type="cellIs" dxfId="427" priority="387" operator="between">
      <formula>$AJ$45</formula>
      <formula>$AK$45</formula>
    </cfRule>
    <cfRule type="cellIs" dxfId="426" priority="388" operator="between">
      <formula>$AJ$44</formula>
      <formula>$AK$44</formula>
    </cfRule>
    <cfRule type="cellIs" dxfId="425" priority="389" operator="between">
      <formula>$AJ$43</formula>
      <formula>$AK$43</formula>
    </cfRule>
    <cfRule type="cellIs" dxfId="424" priority="390" operator="between">
      <formula>$AJ$42</formula>
      <formula>$AK$42</formula>
    </cfRule>
    <cfRule type="cellIs" dxfId="423" priority="391" operator="between">
      <formula>$AJ$41</formula>
      <formula>$AK$41</formula>
    </cfRule>
    <cfRule type="cellIs" dxfId="422" priority="392" operator="between">
      <formula>$AJ$40</formula>
      <formula>$AK$40</formula>
    </cfRule>
    <cfRule type="cellIs" dxfId="421" priority="393" operator="between">
      <formula>$AJ$39</formula>
      <formula>$AK$39</formula>
    </cfRule>
    <cfRule type="cellIs" dxfId="420" priority="394" operator="between">
      <formula>$AJ$37</formula>
      <formula>$AK$37</formula>
    </cfRule>
    <cfRule type="cellIs" dxfId="419" priority="395" operator="between">
      <formula>$AJ$36</formula>
      <formula>$AK$36</formula>
    </cfRule>
    <cfRule type="cellIs" dxfId="418" priority="396" operator="between">
      <formula>$AJ$35</formula>
      <formula>$AK$35</formula>
    </cfRule>
    <cfRule type="cellIs" dxfId="417" priority="397" operator="between">
      <formula>$AJ$34</formula>
      <formula>$AK$34</formula>
    </cfRule>
    <cfRule type="cellIs" dxfId="416" priority="398" operator="between">
      <formula>$AJ$33</formula>
      <formula>$AK$33</formula>
    </cfRule>
    <cfRule type="cellIs" dxfId="415" priority="399" operator="between">
      <formula>$AJ$32</formula>
      <formula>$AK$32</formula>
    </cfRule>
    <cfRule type="cellIs" dxfId="414" priority="400" operator="between">
      <formula>$AJ$31</formula>
      <formula>$AK$31</formula>
    </cfRule>
    <cfRule type="cellIs" dxfId="413" priority="401" operator="between">
      <formula>$AJ$30</formula>
      <formula>$AK$30</formula>
    </cfRule>
    <cfRule type="cellIs" dxfId="412" priority="402" operator="between">
      <formula>$AJ$29</formula>
      <formula>$AK$29</formula>
    </cfRule>
    <cfRule type="cellIs" dxfId="411" priority="403" operator="between">
      <formula>$AJ$27</formula>
      <formula>$AK$27</formula>
    </cfRule>
  </conditionalFormatting>
  <conditionalFormatting sqref="K10:P16">
    <cfRule type="cellIs" dxfId="410" priority="353" operator="between">
      <formula>$AL$12</formula>
      <formula>$AM$12</formula>
    </cfRule>
    <cfRule type="cellIs" dxfId="409" priority="354" operator="between">
      <formula>$AL$11</formula>
      <formula>$AM$11</formula>
    </cfRule>
    <cfRule type="cellIs" dxfId="408" priority="372" operator="between">
      <formula>$AL$26</formula>
      <formula>$AM$26</formula>
    </cfRule>
    <cfRule type="cellIs" dxfId="407" priority="373" operator="between">
      <formula>$AL$25</formula>
      <formula>$AM$25</formula>
    </cfRule>
    <cfRule type="cellIs" dxfId="406" priority="374" operator="between">
      <formula>$AL$24</formula>
      <formula>$AM$24</formula>
    </cfRule>
    <cfRule type="cellIs" dxfId="405" priority="375" operator="between">
      <formula>$AL$23</formula>
      <formula>$AM$23</formula>
    </cfRule>
    <cfRule type="cellIs" dxfId="404" priority="376" operator="between">
      <formula>$AL$22</formula>
      <formula>$AM$22</formula>
    </cfRule>
    <cfRule type="cellIs" dxfId="403" priority="377" operator="between">
      <formula>$AL$21</formula>
      <formula>$AM$21</formula>
    </cfRule>
    <cfRule type="cellIs" dxfId="402" priority="378" operator="between">
      <formula>$AL$20</formula>
      <formula>$AM$20</formula>
    </cfRule>
    <cfRule type="cellIs" dxfId="401" priority="379" operator="between">
      <formula>$AL$19</formula>
      <formula>$AM$19</formula>
    </cfRule>
    <cfRule type="cellIs" dxfId="400" priority="380" operator="between">
      <formula>$AL$17</formula>
      <formula>$AM$17</formula>
    </cfRule>
    <cfRule type="cellIs" dxfId="399" priority="381" operator="between">
      <formula>$AL$16</formula>
      <formula>$AM$16</formula>
    </cfRule>
    <cfRule type="cellIs" dxfId="398" priority="382" operator="between">
      <formula>$AL$15</formula>
      <formula>$AM$15</formula>
    </cfRule>
    <cfRule type="cellIs" dxfId="397" priority="383" operator="between">
      <formula>$AL$14</formula>
      <formula>$AM$14</formula>
    </cfRule>
    <cfRule type="cellIs" dxfId="396" priority="384" operator="between">
      <formula>$AL$13</formula>
      <formula>$AM$13</formula>
    </cfRule>
  </conditionalFormatting>
  <conditionalFormatting sqref="K10:P16">
    <cfRule type="cellIs" dxfId="395" priority="355" operator="between">
      <formula>$AL$45</formula>
      <formula>$AM$45</formula>
    </cfRule>
    <cfRule type="cellIs" dxfId="394" priority="356" operator="between">
      <formula>$AL$44</formula>
      <formula>$AM$44</formula>
    </cfRule>
    <cfRule type="cellIs" dxfId="393" priority="357" operator="between">
      <formula>$AL$43</formula>
      <formula>$AM$43</formula>
    </cfRule>
    <cfRule type="cellIs" dxfId="392" priority="358" operator="between">
      <formula>$AL$42</formula>
      <formula>$AM$42</formula>
    </cfRule>
    <cfRule type="cellIs" dxfId="391" priority="359" operator="between">
      <formula>$AL$41</formula>
      <formula>$AM$41</formula>
    </cfRule>
    <cfRule type="cellIs" dxfId="390" priority="360" operator="between">
      <formula>$AL$40</formula>
      <formula>$AM$40</formula>
    </cfRule>
    <cfRule type="cellIs" dxfId="389" priority="361" operator="between">
      <formula>$AL$39</formula>
      <formula>$AM$39</formula>
    </cfRule>
    <cfRule type="cellIs" dxfId="388" priority="362" operator="between">
      <formula>$AL$37</formula>
      <formula>$AM$37</formula>
    </cfRule>
    <cfRule type="cellIs" dxfId="387" priority="363" operator="between">
      <formula>$AL$36</formula>
      <formula>$AM$36</formula>
    </cfRule>
    <cfRule type="cellIs" dxfId="386" priority="364" operator="between">
      <formula>$AL$35</formula>
      <formula>$AM$35</formula>
    </cfRule>
    <cfRule type="cellIs" dxfId="385" priority="365" operator="between">
      <formula>$AL$34</formula>
      <formula>$AM$34</formula>
    </cfRule>
    <cfRule type="cellIs" dxfId="384" priority="366" operator="between">
      <formula>$AL$33</formula>
      <formula>$AM$33</formula>
    </cfRule>
    <cfRule type="cellIs" dxfId="383" priority="367" operator="between">
      <formula>$AL$32</formula>
      <formula>$AM$32</formula>
    </cfRule>
    <cfRule type="cellIs" dxfId="382" priority="368" operator="between">
      <formula>$AL$31</formula>
      <formula>$AM$31</formula>
    </cfRule>
    <cfRule type="cellIs" dxfId="381" priority="369" operator="between">
      <formula>$AL$30</formula>
      <formula>$AM$30</formula>
    </cfRule>
    <cfRule type="cellIs" dxfId="380" priority="370" operator="between">
      <formula>$AL$29</formula>
      <formula>$AM$29</formula>
    </cfRule>
    <cfRule type="cellIs" dxfId="379" priority="371" operator="between">
      <formula>$AL$27</formula>
      <formula>$AM$27</formula>
    </cfRule>
  </conditionalFormatting>
  <conditionalFormatting sqref="S10:X16">
    <cfRule type="cellIs" dxfId="378" priority="321" operator="between">
      <formula>$AN$11</formula>
      <formula>$AO$11</formula>
    </cfRule>
    <cfRule type="cellIs" dxfId="377" priority="322" operator="between">
      <formula>$AN$12</formula>
      <formula>$AO$12</formula>
    </cfRule>
    <cfRule type="cellIs" dxfId="376" priority="340" operator="between">
      <formula>$AN$26</formula>
      <formula>$AO$26</formula>
    </cfRule>
    <cfRule type="cellIs" dxfId="375" priority="341" operator="between">
      <formula>$AN$25</formula>
      <formula>$AO$25</formula>
    </cfRule>
    <cfRule type="cellIs" dxfId="374" priority="342" operator="between">
      <formula>$AN$24</formula>
      <formula>$AO$24</formula>
    </cfRule>
    <cfRule type="cellIs" dxfId="373" priority="343" operator="between">
      <formula>$AN$23</formula>
      <formula>$AO$23</formula>
    </cfRule>
    <cfRule type="cellIs" dxfId="372" priority="344" operator="between">
      <formula>$AN$22</formula>
      <formula>$AO$22</formula>
    </cfRule>
    <cfRule type="cellIs" dxfId="371" priority="345" operator="between">
      <formula>$AN$21</formula>
      <formula>$AO$21</formula>
    </cfRule>
    <cfRule type="cellIs" dxfId="370" priority="346" operator="between">
      <formula>$AN$20</formula>
      <formula>$AO$20</formula>
    </cfRule>
    <cfRule type="cellIs" dxfId="369" priority="347" operator="between">
      <formula>$AN$19</formula>
      <formula>$AO$19</formula>
    </cfRule>
    <cfRule type="cellIs" dxfId="368" priority="348" operator="between">
      <formula>$AN$17</formula>
      <formula>$AO$17</formula>
    </cfRule>
    <cfRule type="cellIs" dxfId="367" priority="349" operator="between">
      <formula>$AN$16</formula>
      <formula>$AO$16</formula>
    </cfRule>
    <cfRule type="cellIs" dxfId="366" priority="350" operator="between">
      <formula>$AN$15</formula>
      <formula>$AO$15</formula>
    </cfRule>
    <cfRule type="cellIs" dxfId="365" priority="351" operator="between">
      <formula>$AN$14</formula>
      <formula>$AO$14</formula>
    </cfRule>
    <cfRule type="cellIs" dxfId="364" priority="352" operator="between">
      <formula>$AN$13</formula>
      <formula>$AO$13</formula>
    </cfRule>
  </conditionalFormatting>
  <conditionalFormatting sqref="S10:X16">
    <cfRule type="cellIs" dxfId="363" priority="323" operator="between">
      <formula>$AN$45</formula>
      <formula>$AO$45</formula>
    </cfRule>
    <cfRule type="cellIs" dxfId="362" priority="324" operator="between">
      <formula>$AN$44</formula>
      <formula>$AO$44</formula>
    </cfRule>
    <cfRule type="cellIs" dxfId="361" priority="325" operator="between">
      <formula>$AN$43</formula>
      <formula>$AO$43</formula>
    </cfRule>
    <cfRule type="cellIs" dxfId="360" priority="326" operator="between">
      <formula>$AN$42</formula>
      <formula>$AO$42</formula>
    </cfRule>
    <cfRule type="cellIs" dxfId="359" priority="327" operator="between">
      <formula>$AN$41</formula>
      <formula>$AO$41</formula>
    </cfRule>
    <cfRule type="cellIs" dxfId="358" priority="328" operator="between">
      <formula>$AN$40</formula>
      <formula>$AO$40</formula>
    </cfRule>
    <cfRule type="cellIs" dxfId="357" priority="329" operator="between">
      <formula>$AN$39</formula>
      <formula>$AO$39</formula>
    </cfRule>
    <cfRule type="cellIs" dxfId="356" priority="330" operator="between">
      <formula>$AN$37</formula>
      <formula>$AO$37</formula>
    </cfRule>
    <cfRule type="cellIs" dxfId="355" priority="331" operator="between">
      <formula>$AN$36</formula>
      <formula>$AO$36</formula>
    </cfRule>
    <cfRule type="cellIs" dxfId="354" priority="332" operator="between">
      <formula>$AN$35</formula>
      <formula>$AO$35</formula>
    </cfRule>
    <cfRule type="cellIs" dxfId="353" priority="333" operator="between">
      <formula>$AN$34</formula>
      <formula>$AO$34</formula>
    </cfRule>
    <cfRule type="cellIs" dxfId="352" priority="334" operator="between">
      <formula>$AN$33</formula>
      <formula>$AO$33</formula>
    </cfRule>
    <cfRule type="cellIs" dxfId="351" priority="335" operator="between">
      <formula>$AN$32</formula>
      <formula>$AO$32</formula>
    </cfRule>
    <cfRule type="cellIs" dxfId="350" priority="336" operator="between">
      <formula>$AN$31</formula>
      <formula>$AO$31</formula>
    </cfRule>
    <cfRule type="cellIs" dxfId="349" priority="337" operator="between">
      <formula>$AN$30</formula>
      <formula>$AO$30</formula>
    </cfRule>
    <cfRule type="cellIs" dxfId="348" priority="338" operator="between">
      <formula>$AN$29</formula>
      <formula>$AO$29</formula>
    </cfRule>
    <cfRule type="cellIs" dxfId="347" priority="339" operator="between">
      <formula>$AN$27</formula>
      <formula>$AO$27</formula>
    </cfRule>
  </conditionalFormatting>
  <conditionalFormatting sqref="C20:H26">
    <cfRule type="cellIs" dxfId="346" priority="289" operator="between">
      <formula>$AP$12</formula>
      <formula>$AQ$12</formula>
    </cfRule>
    <cfRule type="cellIs" dxfId="345" priority="290" operator="between">
      <formula>$AP$11</formula>
      <formula>$AQ$11</formula>
    </cfRule>
    <cfRule type="cellIs" dxfId="344" priority="308" operator="between">
      <formula>$AP$26</formula>
      <formula>$AQ$26</formula>
    </cfRule>
    <cfRule type="cellIs" dxfId="343" priority="309" operator="between">
      <formula>$AP$25</formula>
      <formula>$AQ$25</formula>
    </cfRule>
    <cfRule type="cellIs" dxfId="342" priority="310" operator="between">
      <formula>$AP$24</formula>
      <formula>$AQ$24</formula>
    </cfRule>
    <cfRule type="cellIs" dxfId="341" priority="311" operator="between">
      <formula>$AP$23</formula>
      <formula>$AQ$23</formula>
    </cfRule>
    <cfRule type="cellIs" dxfId="340" priority="312" operator="between">
      <formula>$AP$22</formula>
      <formula>$AQ$22</formula>
    </cfRule>
    <cfRule type="cellIs" dxfId="339" priority="313" operator="between">
      <formula>$AP$21</formula>
      <formula>$AQ$21</formula>
    </cfRule>
    <cfRule type="cellIs" dxfId="338" priority="314" operator="between">
      <formula>$AP$20</formula>
      <formula>$AQ$20</formula>
    </cfRule>
    <cfRule type="cellIs" dxfId="337" priority="315" operator="between">
      <formula>$AP$19</formula>
      <formula>$AQ$19</formula>
    </cfRule>
    <cfRule type="cellIs" dxfId="336" priority="316" operator="between">
      <formula>$AP$17</formula>
      <formula>$AQ$17</formula>
    </cfRule>
    <cfRule type="cellIs" dxfId="335" priority="317" operator="between">
      <formula>$AP$16</formula>
      <formula>$AQ$16</formula>
    </cfRule>
    <cfRule type="cellIs" dxfId="334" priority="318" operator="between">
      <formula>$AP$15</formula>
      <formula>$AQ$15</formula>
    </cfRule>
    <cfRule type="cellIs" dxfId="333" priority="319" operator="between">
      <formula>$AP$14</formula>
      <formula>$AQ$14</formula>
    </cfRule>
    <cfRule type="cellIs" dxfId="332" priority="320" operator="between">
      <formula>$AP$13</formula>
      <formula>$AQ$13</formula>
    </cfRule>
  </conditionalFormatting>
  <conditionalFormatting sqref="C20:H26">
    <cfRule type="cellIs" dxfId="331" priority="291" operator="between">
      <formula>$AP$45</formula>
      <formula>$AQ$45</formula>
    </cfRule>
    <cfRule type="cellIs" dxfId="330" priority="292" operator="between">
      <formula>$AP$44</formula>
      <formula>$AQ$44</formula>
    </cfRule>
    <cfRule type="cellIs" dxfId="329" priority="293" operator="between">
      <formula>$AP$43</formula>
      <formula>$AQ$43</formula>
    </cfRule>
    <cfRule type="cellIs" dxfId="328" priority="294" operator="between">
      <formula>$AP$42</formula>
      <formula>$AQ$42</formula>
    </cfRule>
    <cfRule type="cellIs" dxfId="327" priority="295" operator="between">
      <formula>$AP$41</formula>
      <formula>$AQ$41</formula>
    </cfRule>
    <cfRule type="cellIs" dxfId="326" priority="296" operator="between">
      <formula>$AP$40</formula>
      <formula>$AQ$40</formula>
    </cfRule>
    <cfRule type="cellIs" dxfId="325" priority="297" operator="between">
      <formula>$AP$39</formula>
      <formula>$AQ$39</formula>
    </cfRule>
    <cfRule type="cellIs" dxfId="324" priority="298" operator="between">
      <formula>$AP$37</formula>
      <formula>$AQ$37</formula>
    </cfRule>
    <cfRule type="cellIs" dxfId="323" priority="299" operator="between">
      <formula>$AP$36</formula>
      <formula>$AQ$36</formula>
    </cfRule>
    <cfRule type="cellIs" dxfId="322" priority="300" operator="between">
      <formula>$AP$35</formula>
      <formula>$AQ$35</formula>
    </cfRule>
    <cfRule type="cellIs" dxfId="321" priority="301" operator="between">
      <formula>$AP$34</formula>
      <formula>$AQ$34</formula>
    </cfRule>
    <cfRule type="cellIs" dxfId="320" priority="302" operator="between">
      <formula>$AP$33</formula>
      <formula>$AQ$33</formula>
    </cfRule>
    <cfRule type="cellIs" dxfId="319" priority="303" operator="between">
      <formula>$AP$32</formula>
      <formula>$AQ$32</formula>
    </cfRule>
    <cfRule type="cellIs" dxfId="318" priority="304" operator="between">
      <formula>$AP$31</formula>
      <formula>$AQ$31</formula>
    </cfRule>
    <cfRule type="cellIs" dxfId="317" priority="305" operator="between">
      <formula>$AP$30</formula>
      <formula>$AQ$30</formula>
    </cfRule>
    <cfRule type="cellIs" dxfId="316" priority="306" operator="between">
      <formula>$AP$29</formula>
      <formula>$AQ$29</formula>
    </cfRule>
    <cfRule type="cellIs" dxfId="315" priority="307" operator="between">
      <formula>$AP$27</formula>
      <formula>$AQ$27</formula>
    </cfRule>
  </conditionalFormatting>
  <conditionalFormatting sqref="K20:P26">
    <cfRule type="cellIs" dxfId="314" priority="257" operator="between">
      <formula>$AR$11</formula>
      <formula>$AS$11</formula>
    </cfRule>
    <cfRule type="cellIs" dxfId="313" priority="258" operator="between">
      <formula>$AR$12</formula>
      <formula>$AS$12</formula>
    </cfRule>
    <cfRule type="cellIs" dxfId="312" priority="276" operator="between">
      <formula>$AR$26</formula>
      <formula>$AS$26</formula>
    </cfRule>
    <cfRule type="cellIs" dxfId="311" priority="277" operator="between">
      <formula>$AR$25</formula>
      <formula>$AS$25</formula>
    </cfRule>
    <cfRule type="cellIs" dxfId="310" priority="278" operator="between">
      <formula>$AR$24</formula>
      <formula>$AS$24</formula>
    </cfRule>
    <cfRule type="cellIs" dxfId="309" priority="279" operator="between">
      <formula>$AR$23</formula>
      <formula>$AS$23</formula>
    </cfRule>
    <cfRule type="cellIs" dxfId="308" priority="280" operator="between">
      <formula>$AR$22</formula>
      <formula>$AS$22</formula>
    </cfRule>
    <cfRule type="cellIs" dxfId="307" priority="281" operator="between">
      <formula>$AR$21</formula>
      <formula>$AS$21</formula>
    </cfRule>
    <cfRule type="cellIs" dxfId="306" priority="282" operator="between">
      <formula>$AR$20</formula>
      <formula>$AS$20</formula>
    </cfRule>
    <cfRule type="cellIs" dxfId="305" priority="283" operator="between">
      <formula>$AR$19</formula>
      <formula>$AS$19</formula>
    </cfRule>
    <cfRule type="cellIs" dxfId="304" priority="284" operator="between">
      <formula>$AR$17</formula>
      <formula>$AS$17</formula>
    </cfRule>
    <cfRule type="cellIs" dxfId="303" priority="285" operator="between">
      <formula>$AR$16</formula>
      <formula>$AS$16</formula>
    </cfRule>
    <cfRule type="cellIs" dxfId="302" priority="286" operator="between">
      <formula>$AR$15</formula>
      <formula>$AS$15</formula>
    </cfRule>
    <cfRule type="cellIs" dxfId="301" priority="287" operator="between">
      <formula>$AR$14</formula>
      <formula>$AS$14</formula>
    </cfRule>
    <cfRule type="cellIs" dxfId="300" priority="288" operator="between">
      <formula>$AR$13</formula>
      <formula>$AS$13</formula>
    </cfRule>
  </conditionalFormatting>
  <conditionalFormatting sqref="K20:P26">
    <cfRule type="cellIs" dxfId="299" priority="259" operator="between">
      <formula>$AR$45</formula>
      <formula>$AS$45</formula>
    </cfRule>
    <cfRule type="cellIs" dxfId="298" priority="260" operator="between">
      <formula>$AR$44</formula>
      <formula>$AS$44</formula>
    </cfRule>
    <cfRule type="cellIs" dxfId="297" priority="261" operator="between">
      <formula>$AR$43</formula>
      <formula>$AS$43</formula>
    </cfRule>
    <cfRule type="cellIs" dxfId="296" priority="262" operator="between">
      <formula>$AR$42</formula>
      <formula>$AS$42</formula>
    </cfRule>
    <cfRule type="cellIs" dxfId="295" priority="263" operator="between">
      <formula>$AR$41</formula>
      <formula>$AS$41</formula>
    </cfRule>
    <cfRule type="cellIs" dxfId="294" priority="264" operator="between">
      <formula>$AR$40</formula>
      <formula>$AS$40</formula>
    </cfRule>
    <cfRule type="cellIs" dxfId="293" priority="265" operator="between">
      <formula>$AR$39</formula>
      <formula>$AS$39</formula>
    </cfRule>
    <cfRule type="cellIs" dxfId="292" priority="266" operator="between">
      <formula>$AR$37</formula>
      <formula>$AS$37</formula>
    </cfRule>
    <cfRule type="cellIs" dxfId="291" priority="267" operator="between">
      <formula>$AR$36</formula>
      <formula>$AS$36</formula>
    </cfRule>
    <cfRule type="cellIs" dxfId="290" priority="268" operator="between">
      <formula>$AR$35</formula>
      <formula>$AS$35</formula>
    </cfRule>
    <cfRule type="cellIs" dxfId="289" priority="269" operator="between">
      <formula>$AR$34</formula>
      <formula>$AS$34</formula>
    </cfRule>
    <cfRule type="cellIs" dxfId="288" priority="270" operator="between">
      <formula>$AR$33</formula>
      <formula>$AS$33</formula>
    </cfRule>
    <cfRule type="cellIs" dxfId="287" priority="271" operator="between">
      <formula>$AR$32</formula>
      <formula>$AS$32</formula>
    </cfRule>
    <cfRule type="cellIs" dxfId="286" priority="272" operator="between">
      <formula>$AR$31</formula>
      <formula>$AS$31</formula>
    </cfRule>
    <cfRule type="cellIs" dxfId="285" priority="273" operator="between">
      <formula>$AR$30</formula>
      <formula>$AS$30</formula>
    </cfRule>
    <cfRule type="cellIs" dxfId="284" priority="274" operator="between">
      <formula>$AR$29</formula>
      <formula>$AS$29</formula>
    </cfRule>
    <cfRule type="cellIs" dxfId="283" priority="275" operator="between">
      <formula>$AR$27</formula>
      <formula>$AS$27</formula>
    </cfRule>
  </conditionalFormatting>
  <conditionalFormatting sqref="S20:X26">
    <cfRule type="cellIs" dxfId="282" priority="225" operator="between">
      <formula>$AT$11</formula>
      <formula>$AU$11</formula>
    </cfRule>
    <cfRule type="cellIs" dxfId="281" priority="226" operator="between">
      <formula>$AT$12</formula>
      <formula>$AU$12</formula>
    </cfRule>
    <cfRule type="cellIs" dxfId="280" priority="244" operator="between">
      <formula>$AT$26</formula>
      <formula>$AU$26</formula>
    </cfRule>
    <cfRule type="cellIs" dxfId="279" priority="245" operator="between">
      <formula>$AT$25</formula>
      <formula>$AU$25</formula>
    </cfRule>
    <cfRule type="cellIs" dxfId="278" priority="246" operator="between">
      <formula>$AT$24</formula>
      <formula>$AU$24</formula>
    </cfRule>
    <cfRule type="cellIs" dxfId="277" priority="247" operator="between">
      <formula>$AT$23</formula>
      <formula>$AU$23</formula>
    </cfRule>
    <cfRule type="cellIs" dxfId="276" priority="248" operator="between">
      <formula>$AT$22</formula>
      <formula>$AU$22</formula>
    </cfRule>
    <cfRule type="cellIs" dxfId="275" priority="249" operator="between">
      <formula>$AT$21</formula>
      <formula>$AU$21</formula>
    </cfRule>
    <cfRule type="cellIs" dxfId="274" priority="250" operator="between">
      <formula>$AT$20</formula>
      <formula>$AU$20</formula>
    </cfRule>
    <cfRule type="cellIs" dxfId="273" priority="251" operator="between">
      <formula>$AT$19</formula>
      <formula>$AU$19</formula>
    </cfRule>
    <cfRule type="cellIs" dxfId="272" priority="252" operator="between">
      <formula>$AT$17</formula>
      <formula>$AU$17</formula>
    </cfRule>
    <cfRule type="cellIs" dxfId="271" priority="253" operator="between">
      <formula>$AT$16</formula>
      <formula>$AU$16</formula>
    </cfRule>
    <cfRule type="cellIs" dxfId="270" priority="254" operator="between">
      <formula>$AT$15</formula>
      <formula>$AU$15</formula>
    </cfRule>
    <cfRule type="cellIs" dxfId="269" priority="255" operator="between">
      <formula>$AT$14</formula>
      <formula>$AU$14</formula>
    </cfRule>
    <cfRule type="cellIs" dxfId="268" priority="256" operator="between">
      <formula>$AT$13</formula>
      <formula>$AU$13</formula>
    </cfRule>
  </conditionalFormatting>
  <conditionalFormatting sqref="S20:X26">
    <cfRule type="cellIs" dxfId="267" priority="227" operator="between">
      <formula>$AT$45</formula>
      <formula>$AU$45</formula>
    </cfRule>
    <cfRule type="cellIs" dxfId="266" priority="228" operator="between">
      <formula>$AT$44</formula>
      <formula>$AU$44</formula>
    </cfRule>
    <cfRule type="cellIs" dxfId="265" priority="229" operator="between">
      <formula>$AT$43</formula>
      <formula>$AU$43</formula>
    </cfRule>
    <cfRule type="cellIs" dxfId="264" priority="230" operator="between">
      <formula>$AT$42</formula>
      <formula>$AU$42</formula>
    </cfRule>
    <cfRule type="cellIs" dxfId="263" priority="231" operator="between">
      <formula>$AT$41</formula>
      <formula>$AU$41</formula>
    </cfRule>
    <cfRule type="cellIs" dxfId="262" priority="232" operator="between">
      <formula>$AT$40</formula>
      <formula>$AU$40</formula>
    </cfRule>
    <cfRule type="cellIs" dxfId="261" priority="233" operator="between">
      <formula>$AT$39</formula>
      <formula>$AU$39</formula>
    </cfRule>
    <cfRule type="cellIs" dxfId="260" priority="234" operator="between">
      <formula>$AT$37</formula>
      <formula>$AU$37</formula>
    </cfRule>
    <cfRule type="cellIs" dxfId="259" priority="235" operator="between">
      <formula>$AT$36</formula>
      <formula>$AU$36</formula>
    </cfRule>
    <cfRule type="cellIs" dxfId="258" priority="236" operator="between">
      <formula>$AT$35</formula>
      <formula>$AU$35</formula>
    </cfRule>
    <cfRule type="cellIs" dxfId="257" priority="237" operator="between">
      <formula>$AT$34</formula>
      <formula>$AU$34</formula>
    </cfRule>
    <cfRule type="cellIs" dxfId="256" priority="238" operator="between">
      <formula>$AT$33</formula>
      <formula>$AU$33</formula>
    </cfRule>
    <cfRule type="cellIs" dxfId="255" priority="239" operator="between">
      <formula>$AT$32</formula>
      <formula>$AU$32</formula>
    </cfRule>
    <cfRule type="cellIs" dxfId="254" priority="240" operator="between">
      <formula>$AT$31</formula>
      <formula>$AU$31</formula>
    </cfRule>
    <cfRule type="cellIs" dxfId="253" priority="241" operator="between">
      <formula>$AT$30</formula>
      <formula>$AU$30</formula>
    </cfRule>
    <cfRule type="cellIs" dxfId="252" priority="242" operator="between">
      <formula>$AT$29</formula>
      <formula>$AU$29</formula>
    </cfRule>
    <cfRule type="cellIs" dxfId="251" priority="243" operator="between">
      <formula>$AT$27</formula>
      <formula>$AU$27</formula>
    </cfRule>
  </conditionalFormatting>
  <conditionalFormatting sqref="C30:H36">
    <cfRule type="cellIs" dxfId="250" priority="193" operator="between">
      <formula>$AV$11</formula>
      <formula>$AW$11</formula>
    </cfRule>
    <cfRule type="cellIs" dxfId="249" priority="194" operator="between">
      <formula>$AV$12</formula>
      <formula>$AW$12</formula>
    </cfRule>
    <cfRule type="cellIs" dxfId="248" priority="212" operator="between">
      <formula>$AV$26</formula>
      <formula>$AW$26</formula>
    </cfRule>
    <cfRule type="cellIs" dxfId="247" priority="213" operator="between">
      <formula>$AV$25</formula>
      <formula>$AW$25</formula>
    </cfRule>
    <cfRule type="cellIs" dxfId="246" priority="214" operator="between">
      <formula>$AV$24</formula>
      <formula>$AW$24</formula>
    </cfRule>
    <cfRule type="cellIs" dxfId="245" priority="215" operator="between">
      <formula>$AV$23</formula>
      <formula>$AW$23</formula>
    </cfRule>
    <cfRule type="cellIs" dxfId="244" priority="216" operator="between">
      <formula>$AV$22</formula>
      <formula>$AW$22</formula>
    </cfRule>
    <cfRule type="cellIs" dxfId="243" priority="217" operator="between">
      <formula>$AV$21</formula>
      <formula>$AW$21</formula>
    </cfRule>
    <cfRule type="cellIs" dxfId="242" priority="218" operator="between">
      <formula>$AV$20</formula>
      <formula>$AW$20</formula>
    </cfRule>
    <cfRule type="cellIs" dxfId="241" priority="219" operator="between">
      <formula>$AV$19</formula>
      <formula>$AW$19</formula>
    </cfRule>
    <cfRule type="cellIs" dxfId="240" priority="220" operator="between">
      <formula>$AV$17</formula>
      <formula>$AW$17</formula>
    </cfRule>
    <cfRule type="cellIs" dxfId="239" priority="221" operator="between">
      <formula>$AV$16</formula>
      <formula>$AW$16</formula>
    </cfRule>
    <cfRule type="cellIs" dxfId="238" priority="222" operator="between">
      <formula>$AV$15</formula>
      <formula>$AW$15</formula>
    </cfRule>
    <cfRule type="cellIs" dxfId="237" priority="223" operator="between">
      <formula>$AV$14</formula>
      <formula>$AW$14</formula>
    </cfRule>
    <cfRule type="cellIs" dxfId="236" priority="224" operator="between">
      <formula>$AV$13</formula>
      <formula>$AW$13</formula>
    </cfRule>
  </conditionalFormatting>
  <conditionalFormatting sqref="C30:H36">
    <cfRule type="cellIs" dxfId="235" priority="195" operator="between">
      <formula>$AV$45</formula>
      <formula>$AW$45</formula>
    </cfRule>
    <cfRule type="cellIs" dxfId="234" priority="196" operator="between">
      <formula>$AV$44</formula>
      <formula>$AW$44</formula>
    </cfRule>
    <cfRule type="cellIs" dxfId="233" priority="197" operator="between">
      <formula>$AV$43</formula>
      <formula>$AW$43</formula>
    </cfRule>
    <cfRule type="cellIs" dxfId="232" priority="198" operator="between">
      <formula>$AV$42</formula>
      <formula>$AW$42</formula>
    </cfRule>
    <cfRule type="cellIs" dxfId="231" priority="199" operator="between">
      <formula>$AV$41</formula>
      <formula>$AW$41</formula>
    </cfRule>
    <cfRule type="cellIs" dxfId="230" priority="200" operator="between">
      <formula>$AV$40</formula>
      <formula>$AW$40</formula>
    </cfRule>
    <cfRule type="cellIs" dxfId="229" priority="201" operator="between">
      <formula>$AV$39</formula>
      <formula>$AW$39</formula>
    </cfRule>
    <cfRule type="cellIs" dxfId="228" priority="202" operator="between">
      <formula>$AV$37</formula>
      <formula>$AW$37</formula>
    </cfRule>
    <cfRule type="cellIs" dxfId="227" priority="203" operator="between">
      <formula>$AV$36</formula>
      <formula>$AW$36</formula>
    </cfRule>
    <cfRule type="cellIs" dxfId="226" priority="204" operator="between">
      <formula>$AV$35</formula>
      <formula>$AW$35</formula>
    </cfRule>
    <cfRule type="cellIs" dxfId="225" priority="205" operator="between">
      <formula>$AV$34</formula>
      <formula>$AW$34</formula>
    </cfRule>
    <cfRule type="cellIs" dxfId="224" priority="206" operator="between">
      <formula>$AV$33</formula>
      <formula>$AW$33</formula>
    </cfRule>
    <cfRule type="cellIs" dxfId="223" priority="207" operator="between">
      <formula>$AV$32</formula>
      <formula>$AW$32</formula>
    </cfRule>
    <cfRule type="cellIs" dxfId="222" priority="208" operator="between">
      <formula>$AV$31</formula>
      <formula>$AW$31</formula>
    </cfRule>
    <cfRule type="cellIs" dxfId="221" priority="209" operator="between">
      <formula>$AV$30</formula>
      <formula>$AW$30</formula>
    </cfRule>
    <cfRule type="cellIs" dxfId="220" priority="210" operator="between">
      <formula>$AV$29</formula>
      <formula>$AW$29</formula>
    </cfRule>
    <cfRule type="cellIs" dxfId="219" priority="211" operator="between">
      <formula>$AV$27</formula>
      <formula>$AW$27</formula>
    </cfRule>
  </conditionalFormatting>
  <conditionalFormatting sqref="K30:P36">
    <cfRule type="cellIs" dxfId="218" priority="161" operator="between">
      <formula>$AX$12</formula>
      <formula>$AY$12</formula>
    </cfRule>
    <cfRule type="cellIs" dxfId="217" priority="162" operator="between">
      <formula>$AX$11</formula>
      <formula>$AY$11</formula>
    </cfRule>
    <cfRule type="cellIs" dxfId="216" priority="180" operator="between">
      <formula>$AX$26</formula>
      <formula>$AY$26</formula>
    </cfRule>
    <cfRule type="cellIs" dxfId="215" priority="181" operator="between">
      <formula>$AX$25</formula>
      <formula>$AY$25</formula>
    </cfRule>
    <cfRule type="cellIs" dxfId="214" priority="182" operator="between">
      <formula>$AX$24</formula>
      <formula>$AY$24</formula>
    </cfRule>
    <cfRule type="cellIs" dxfId="213" priority="183" operator="between">
      <formula>$AX$23</formula>
      <formula>$AY$23</formula>
    </cfRule>
    <cfRule type="cellIs" dxfId="212" priority="184" operator="between">
      <formula>$AX$22</formula>
      <formula>$AY$22</formula>
    </cfRule>
    <cfRule type="cellIs" dxfId="211" priority="185" operator="between">
      <formula>$AX$21</formula>
      <formula>$AY$21</formula>
    </cfRule>
    <cfRule type="cellIs" dxfId="210" priority="186" operator="between">
      <formula>$AX$20</formula>
      <formula>$AY$20</formula>
    </cfRule>
    <cfRule type="cellIs" dxfId="209" priority="187" operator="between">
      <formula>$AX$19</formula>
      <formula>$AY$19</formula>
    </cfRule>
    <cfRule type="cellIs" dxfId="208" priority="188" operator="between">
      <formula>$AX$17</formula>
      <formula>$AY$17</formula>
    </cfRule>
    <cfRule type="cellIs" dxfId="207" priority="189" operator="between">
      <formula>$AX$16</formula>
      <formula>$AY$16</formula>
    </cfRule>
    <cfRule type="cellIs" dxfId="206" priority="190" operator="between">
      <formula>$AX$15</formula>
      <formula>$AY$15</formula>
    </cfRule>
    <cfRule type="cellIs" dxfId="205" priority="191" operator="between">
      <formula>$AX$14</formula>
      <formula>$AY$14</formula>
    </cfRule>
    <cfRule type="cellIs" dxfId="204" priority="192" operator="between">
      <formula>$AX$13</formula>
      <formula>$AY$13</formula>
    </cfRule>
  </conditionalFormatting>
  <conditionalFormatting sqref="K30:P36">
    <cfRule type="cellIs" dxfId="203" priority="163" operator="between">
      <formula>$AX$45</formula>
      <formula>$AY$45</formula>
    </cfRule>
    <cfRule type="cellIs" dxfId="202" priority="164" operator="between">
      <formula>$AX$44</formula>
      <formula>$AY$44</formula>
    </cfRule>
    <cfRule type="cellIs" dxfId="201" priority="165" operator="between">
      <formula>$AX$43</formula>
      <formula>$AY$43</formula>
    </cfRule>
    <cfRule type="cellIs" dxfId="200" priority="166" operator="between">
      <formula>$AX$42</formula>
      <formula>$AY$42</formula>
    </cfRule>
    <cfRule type="cellIs" dxfId="199" priority="167" operator="between">
      <formula>$AX$41</formula>
      <formula>$AY$41</formula>
    </cfRule>
    <cfRule type="cellIs" dxfId="198" priority="168" operator="between">
      <formula>$AX$40</formula>
      <formula>$AY$40</formula>
    </cfRule>
    <cfRule type="cellIs" dxfId="197" priority="169" operator="between">
      <formula>$AX$39</formula>
      <formula>$AY$39</formula>
    </cfRule>
    <cfRule type="cellIs" dxfId="196" priority="170" operator="between">
      <formula>$AX$37</formula>
      <formula>$AY$37</formula>
    </cfRule>
    <cfRule type="cellIs" dxfId="195" priority="171" operator="between">
      <formula>$AX$36</formula>
      <formula>$AY$36</formula>
    </cfRule>
    <cfRule type="cellIs" dxfId="194" priority="172" operator="between">
      <formula>$AX$35</formula>
      <formula>$AY$35</formula>
    </cfRule>
    <cfRule type="cellIs" dxfId="193" priority="173" operator="between">
      <formula>$AX$34</formula>
      <formula>$AY$34</formula>
    </cfRule>
    <cfRule type="cellIs" dxfId="192" priority="174" operator="between">
      <formula>$AX$33</formula>
      <formula>$AY$33</formula>
    </cfRule>
    <cfRule type="cellIs" dxfId="191" priority="175" operator="between">
      <formula>$AX$32</formula>
      <formula>$AY$32</formula>
    </cfRule>
    <cfRule type="cellIs" dxfId="190" priority="176" operator="between">
      <formula>$AX$31</formula>
      <formula>$AY$31</formula>
    </cfRule>
    <cfRule type="cellIs" dxfId="189" priority="177" operator="between">
      <formula>$AX$30</formula>
      <formula>$AY$30</formula>
    </cfRule>
    <cfRule type="cellIs" dxfId="188" priority="178" operator="between">
      <formula>$AX$29</formula>
      <formula>$AY$29</formula>
    </cfRule>
    <cfRule type="cellIs" dxfId="187" priority="179" operator="between">
      <formula>$AX$27</formula>
      <formula>$AY$27</formula>
    </cfRule>
  </conditionalFormatting>
  <conditionalFormatting sqref="S30:X36">
    <cfRule type="cellIs" dxfId="186" priority="129" operator="between">
      <formula>$AZ$12</formula>
      <formula>$BA$12</formula>
    </cfRule>
    <cfRule type="cellIs" dxfId="185" priority="130" operator="between">
      <formula>$AZ$11</formula>
      <formula>$BA$11</formula>
    </cfRule>
    <cfRule type="cellIs" dxfId="184" priority="148" operator="between">
      <formula>$AZ$26</formula>
      <formula>$BA$26</formula>
    </cfRule>
    <cfRule type="cellIs" dxfId="183" priority="149" operator="between">
      <formula>$AZ$25</formula>
      <formula>$BA$25</formula>
    </cfRule>
    <cfRule type="cellIs" dxfId="182" priority="150" operator="between">
      <formula>$AZ$24</formula>
      <formula>$BA$24</formula>
    </cfRule>
    <cfRule type="cellIs" dxfId="181" priority="151" operator="between">
      <formula>$AZ$23</formula>
      <formula>$BA$23</formula>
    </cfRule>
    <cfRule type="cellIs" dxfId="180" priority="152" operator="between">
      <formula>$AZ$22</formula>
      <formula>$BA$22</formula>
    </cfRule>
    <cfRule type="cellIs" dxfId="179" priority="153" operator="between">
      <formula>$AZ$21</formula>
      <formula>$BA$21</formula>
    </cfRule>
    <cfRule type="cellIs" dxfId="178" priority="154" operator="between">
      <formula>$AZ$20</formula>
      <formula>$BA$20</formula>
    </cfRule>
    <cfRule type="cellIs" dxfId="177" priority="155" operator="between">
      <formula>$AZ$19</formula>
      <formula>$BA$19</formula>
    </cfRule>
    <cfRule type="cellIs" dxfId="176" priority="156" operator="between">
      <formula>$AZ$17</formula>
      <formula>$BA$17</formula>
    </cfRule>
    <cfRule type="cellIs" dxfId="175" priority="157" operator="between">
      <formula>$AZ$16</formula>
      <formula>$BA$16</formula>
    </cfRule>
    <cfRule type="cellIs" dxfId="174" priority="158" operator="between">
      <formula>$AZ$15</formula>
      <formula>$BA$15</formula>
    </cfRule>
    <cfRule type="cellIs" dxfId="173" priority="159" operator="between">
      <formula>$AZ$14</formula>
      <formula>$BA$14</formula>
    </cfRule>
    <cfRule type="cellIs" dxfId="172" priority="160" operator="between">
      <formula>$AZ$13</formula>
      <formula>$BA$13</formula>
    </cfRule>
  </conditionalFormatting>
  <conditionalFormatting sqref="S30:X36">
    <cfRule type="cellIs" dxfId="171" priority="131" operator="between">
      <formula>$AZ$45</formula>
      <formula>$BA$45</formula>
    </cfRule>
    <cfRule type="cellIs" dxfId="170" priority="132" operator="between">
      <formula>$AZ$44</formula>
      <formula>$BA$44</formula>
    </cfRule>
    <cfRule type="cellIs" dxfId="169" priority="133" operator="between">
      <formula>$AZ$43</formula>
      <formula>$BA$43</formula>
    </cfRule>
    <cfRule type="cellIs" dxfId="168" priority="134" operator="between">
      <formula>$AZ$42</formula>
      <formula>$BA$42</formula>
    </cfRule>
    <cfRule type="cellIs" dxfId="167" priority="135" operator="between">
      <formula>$AZ$41</formula>
      <formula>$BA$41</formula>
    </cfRule>
    <cfRule type="cellIs" dxfId="166" priority="136" operator="between">
      <formula>$AZ$40</formula>
      <formula>$BA$40</formula>
    </cfRule>
    <cfRule type="cellIs" dxfId="165" priority="137" operator="between">
      <formula>$AZ$39</formula>
      <formula>$BA$39</formula>
    </cfRule>
    <cfRule type="cellIs" dxfId="164" priority="138" operator="between">
      <formula>$AZ$37</formula>
      <formula>$BA$37</formula>
    </cfRule>
    <cfRule type="cellIs" dxfId="163" priority="139" operator="between">
      <formula>$AZ$36</formula>
      <formula>$BA$36</formula>
    </cfRule>
    <cfRule type="cellIs" dxfId="162" priority="140" operator="between">
      <formula>$AZ$35</formula>
      <formula>$BA$35</formula>
    </cfRule>
    <cfRule type="cellIs" dxfId="161" priority="141" operator="between">
      <formula>$AZ$34</formula>
      <formula>$BA$34</formula>
    </cfRule>
    <cfRule type="cellIs" dxfId="160" priority="142" operator="between">
      <formula>$AZ$33</formula>
      <formula>$BA$33</formula>
    </cfRule>
    <cfRule type="cellIs" dxfId="159" priority="143" operator="between">
      <formula>$AZ$32</formula>
      <formula>$BA$32</formula>
    </cfRule>
    <cfRule type="cellIs" dxfId="158" priority="144" operator="between">
      <formula>$AZ$31</formula>
      <formula>$BA$31</formula>
    </cfRule>
    <cfRule type="cellIs" dxfId="157" priority="145" operator="between">
      <formula>$AZ$30</formula>
      <formula>$BA$30</formula>
    </cfRule>
    <cfRule type="cellIs" dxfId="156" priority="146" operator="between">
      <formula>$AZ$29</formula>
      <formula>$BA$29</formula>
    </cfRule>
    <cfRule type="cellIs" dxfId="155" priority="147" operator="between">
      <formula>$AZ$27</formula>
      <formula>$BA$27</formula>
    </cfRule>
  </conditionalFormatting>
  <conditionalFormatting sqref="C40:H46">
    <cfRule type="cellIs" dxfId="154" priority="97" operator="between">
      <formula>$BB$12</formula>
      <formula>$BC$12</formula>
    </cfRule>
    <cfRule type="cellIs" dxfId="153" priority="98" operator="between">
      <formula>$BB$11</formula>
      <formula>$BC$11</formula>
    </cfRule>
    <cfRule type="cellIs" dxfId="152" priority="116" operator="between">
      <formula>$BB$26</formula>
      <formula>$BC$26</formula>
    </cfRule>
    <cfRule type="cellIs" dxfId="151" priority="117" operator="between">
      <formula>$BB$25</formula>
      <formula>$BC$25</formula>
    </cfRule>
    <cfRule type="cellIs" dxfId="150" priority="118" operator="between">
      <formula>$BB$24</formula>
      <formula>$BC$24</formula>
    </cfRule>
    <cfRule type="cellIs" dxfId="149" priority="119" operator="between">
      <formula>$BB$23</formula>
      <formula>$BC$23</formula>
    </cfRule>
    <cfRule type="cellIs" dxfId="148" priority="120" operator="between">
      <formula>$BB$22</formula>
      <formula>$BC$22</formula>
    </cfRule>
    <cfRule type="cellIs" dxfId="147" priority="121" operator="between">
      <formula>$BB$21</formula>
      <formula>$BC$21</formula>
    </cfRule>
    <cfRule type="cellIs" dxfId="146" priority="122" operator="between">
      <formula>$BB$20</formula>
      <formula>$BC$20</formula>
    </cfRule>
    <cfRule type="cellIs" dxfId="145" priority="123" operator="between">
      <formula>$BB$19</formula>
      <formula>$BC$19</formula>
    </cfRule>
    <cfRule type="cellIs" dxfId="144" priority="124" operator="between">
      <formula>$BB$17</formula>
      <formula>$BC$17</formula>
    </cfRule>
    <cfRule type="cellIs" dxfId="143" priority="125" operator="between">
      <formula>$BB$16</formula>
      <formula>$BC$16</formula>
    </cfRule>
    <cfRule type="cellIs" dxfId="142" priority="126" operator="between">
      <formula>$BB$15</formula>
      <formula>$BC$15</formula>
    </cfRule>
    <cfRule type="cellIs" dxfId="141" priority="127" operator="between">
      <formula>$BB$14</formula>
      <formula>$BC$14</formula>
    </cfRule>
    <cfRule type="cellIs" dxfId="140" priority="128" operator="between">
      <formula>$BB$13</formula>
      <formula>$BC$13</formula>
    </cfRule>
  </conditionalFormatting>
  <conditionalFormatting sqref="C40:H46">
    <cfRule type="cellIs" dxfId="139" priority="99" operator="between">
      <formula>$BB$45</formula>
      <formula>$BC$45</formula>
    </cfRule>
    <cfRule type="cellIs" dxfId="138" priority="100" operator="between">
      <formula>$BB$44</formula>
      <formula>$BC$44</formula>
    </cfRule>
    <cfRule type="cellIs" dxfId="137" priority="101" operator="between">
      <formula>$BB$43</formula>
      <formula>$BC$43</formula>
    </cfRule>
    <cfRule type="cellIs" dxfId="136" priority="102" operator="between">
      <formula>$BB$42</formula>
      <formula>$BC$42</formula>
    </cfRule>
    <cfRule type="cellIs" dxfId="135" priority="103" operator="between">
      <formula>$BB$41</formula>
      <formula>$BC$41</formula>
    </cfRule>
    <cfRule type="cellIs" dxfId="134" priority="104" operator="between">
      <formula>$BB$40</formula>
      <formula>$BC$40</formula>
    </cfRule>
    <cfRule type="cellIs" dxfId="133" priority="105" operator="between">
      <formula>$BB$39</formula>
      <formula>$BC$39</formula>
    </cfRule>
    <cfRule type="cellIs" dxfId="132" priority="106" operator="between">
      <formula>$BB$37</formula>
      <formula>$BC$37</formula>
    </cfRule>
    <cfRule type="cellIs" dxfId="131" priority="107" operator="between">
      <formula>$BB$36</formula>
      <formula>$BC$36</formula>
    </cfRule>
    <cfRule type="cellIs" dxfId="130" priority="108" operator="between">
      <formula>$BB$35</formula>
      <formula>$BC$35</formula>
    </cfRule>
    <cfRule type="cellIs" dxfId="129" priority="109" operator="between">
      <formula>$BB$34</formula>
      <formula>$BC$34</formula>
    </cfRule>
    <cfRule type="cellIs" dxfId="128" priority="110" operator="between">
      <formula>$BB$33</formula>
      <formula>$BC$33</formula>
    </cfRule>
    <cfRule type="cellIs" dxfId="127" priority="111" operator="between">
      <formula>$BB$32</formula>
      <formula>$BC$32</formula>
    </cfRule>
    <cfRule type="cellIs" dxfId="126" priority="112" operator="between">
      <formula>$BB$31</formula>
      <formula>$BC$31</formula>
    </cfRule>
    <cfRule type="cellIs" dxfId="125" priority="113" operator="between">
      <formula>$BB$30</formula>
      <formula>$BC$30</formula>
    </cfRule>
    <cfRule type="cellIs" dxfId="124" priority="114" operator="between">
      <formula>$BB$29</formula>
      <formula>$BC$29</formula>
    </cfRule>
    <cfRule type="cellIs" dxfId="123" priority="115" operator="between">
      <formula>$BB$27</formula>
      <formula>$BC$27</formula>
    </cfRule>
  </conditionalFormatting>
  <conditionalFormatting sqref="K40:P46">
    <cfRule type="cellIs" dxfId="122" priority="65" operator="between">
      <formula>$BD$12</formula>
      <formula>$BE$12</formula>
    </cfRule>
    <cfRule type="cellIs" dxfId="121" priority="66" operator="between">
      <formula>$BD$11</formula>
      <formula>$BE$11</formula>
    </cfRule>
    <cfRule type="cellIs" dxfId="120" priority="84" operator="between">
      <formula>$BD$26</formula>
      <formula>$BE$26</formula>
    </cfRule>
    <cfRule type="cellIs" dxfId="119" priority="85" operator="between">
      <formula>$BD$25</formula>
      <formula>$BE$25</formula>
    </cfRule>
    <cfRule type="cellIs" dxfId="118" priority="86" operator="between">
      <formula>$BD$24</formula>
      <formula>$BE$24</formula>
    </cfRule>
    <cfRule type="cellIs" dxfId="117" priority="87" operator="between">
      <formula>$BD$23</formula>
      <formula>$BE$23</formula>
    </cfRule>
    <cfRule type="cellIs" dxfId="116" priority="88" operator="between">
      <formula>$BD$22</formula>
      <formula>$BE$22</formula>
    </cfRule>
    <cfRule type="cellIs" dxfId="115" priority="89" operator="between">
      <formula>$BD$21</formula>
      <formula>$BE$21</formula>
    </cfRule>
    <cfRule type="cellIs" dxfId="114" priority="90" operator="between">
      <formula>$BD$20</formula>
      <formula>$BE$20</formula>
    </cfRule>
    <cfRule type="cellIs" dxfId="113" priority="91" operator="between">
      <formula>$BD$19</formula>
      <formula>$BE$19</formula>
    </cfRule>
    <cfRule type="cellIs" dxfId="112" priority="92" operator="between">
      <formula>$BD$17</formula>
      <formula>$BE$17</formula>
    </cfRule>
    <cfRule type="cellIs" dxfId="111" priority="93" operator="between">
      <formula>$BD$16</formula>
      <formula>$BE$16</formula>
    </cfRule>
    <cfRule type="cellIs" dxfId="110" priority="94" operator="between">
      <formula>$BD$15</formula>
      <formula>$BE$15</formula>
    </cfRule>
    <cfRule type="cellIs" dxfId="109" priority="95" operator="between">
      <formula>$BD$14</formula>
      <formula>$BE$14</formula>
    </cfRule>
    <cfRule type="cellIs" dxfId="108" priority="96" operator="between">
      <formula>$BD$13</formula>
      <formula>$BE$13</formula>
    </cfRule>
  </conditionalFormatting>
  <conditionalFormatting sqref="K40:P46">
    <cfRule type="cellIs" dxfId="107" priority="67" operator="between">
      <formula>$BD$45</formula>
      <formula>$BE$45</formula>
    </cfRule>
    <cfRule type="cellIs" dxfId="106" priority="68" operator="between">
      <formula>$BD$44</formula>
      <formula>$BE$44</formula>
    </cfRule>
    <cfRule type="cellIs" dxfId="105" priority="69" operator="between">
      <formula>$BD$43</formula>
      <formula>$BE$43</formula>
    </cfRule>
    <cfRule type="cellIs" dxfId="104" priority="70" operator="between">
      <formula>$BD$42</formula>
      <formula>$BE$42</formula>
    </cfRule>
    <cfRule type="cellIs" dxfId="103" priority="71" operator="between">
      <formula>$BD$41</formula>
      <formula>$BE$41</formula>
    </cfRule>
    <cfRule type="cellIs" dxfId="102" priority="72" operator="between">
      <formula>$BD$40</formula>
      <formula>$BE$40</formula>
    </cfRule>
    <cfRule type="cellIs" dxfId="101" priority="73" operator="between">
      <formula>$BD$39</formula>
      <formula>$BE$39</formula>
    </cfRule>
    <cfRule type="cellIs" dxfId="100" priority="74" operator="between">
      <formula>$BD$37</formula>
      <formula>$BE$37</formula>
    </cfRule>
    <cfRule type="cellIs" dxfId="99" priority="75" operator="between">
      <formula>$BD$36</formula>
      <formula>$BE$36</formula>
    </cfRule>
    <cfRule type="cellIs" dxfId="98" priority="76" operator="between">
      <formula>$BD$35</formula>
      <formula>$BE$35</formula>
    </cfRule>
    <cfRule type="cellIs" dxfId="97" priority="77" operator="between">
      <formula>$BD$34</formula>
      <formula>$BE$34</formula>
    </cfRule>
    <cfRule type="cellIs" dxfId="96" priority="78" operator="between">
      <formula>$BD$33</formula>
      <formula>$BE$33</formula>
    </cfRule>
    <cfRule type="cellIs" dxfId="95" priority="79" operator="between">
      <formula>$BD$32</formula>
      <formula>$BE$32</formula>
    </cfRule>
    <cfRule type="cellIs" dxfId="94" priority="80" operator="between">
      <formula>$BD$31</formula>
      <formula>$BE$31</formula>
    </cfRule>
    <cfRule type="cellIs" dxfId="93" priority="81" operator="between">
      <formula>$BD$30</formula>
      <formula>$BE$30</formula>
    </cfRule>
    <cfRule type="cellIs" dxfId="92" priority="82" operator="between">
      <formula>$BD$29</formula>
      <formula>$BE$29</formula>
    </cfRule>
    <cfRule type="cellIs" dxfId="91" priority="83" operator="between">
      <formula>$BD$27</formula>
      <formula>$BE$27</formula>
    </cfRule>
  </conditionalFormatting>
  <conditionalFormatting sqref="S40:X46">
    <cfRule type="cellIs" dxfId="90" priority="33" operator="between">
      <formula>$BF$11</formula>
      <formula>$BG$11</formula>
    </cfRule>
    <cfRule type="cellIs" dxfId="89" priority="34" operator="between">
      <formula>$BF$12</formula>
      <formula>$BG$12</formula>
    </cfRule>
    <cfRule type="cellIs" dxfId="88" priority="52" operator="between">
      <formula>$BF$26</formula>
      <formula>$BG$26</formula>
    </cfRule>
    <cfRule type="cellIs" dxfId="87" priority="53" operator="between">
      <formula>$BF$25</formula>
      <formula>$BG$25</formula>
    </cfRule>
    <cfRule type="cellIs" dxfId="86" priority="54" operator="between">
      <formula>$BF$24</formula>
      <formula>$BG$24</formula>
    </cfRule>
    <cfRule type="cellIs" dxfId="85" priority="55" operator="between">
      <formula>$BF$23</formula>
      <formula>$BG$23</formula>
    </cfRule>
    <cfRule type="cellIs" dxfId="84" priority="56" operator="between">
      <formula>$BF$22</formula>
      <formula>$BG$22</formula>
    </cfRule>
    <cfRule type="cellIs" dxfId="83" priority="57" operator="between">
      <formula>$BF$21</formula>
      <formula>$BG$21</formula>
    </cfRule>
    <cfRule type="cellIs" dxfId="82" priority="58" operator="between">
      <formula>$BF$20</formula>
      <formula>$BG$20</formula>
    </cfRule>
    <cfRule type="cellIs" dxfId="81" priority="59" operator="between">
      <formula>$BF$19</formula>
      <formula>$BG$19</formula>
    </cfRule>
    <cfRule type="cellIs" dxfId="80" priority="60" operator="between">
      <formula>$BF$17</formula>
      <formula>$BG$17</formula>
    </cfRule>
    <cfRule type="cellIs" dxfId="79" priority="61" operator="between">
      <formula>$BF$16</formula>
      <formula>$BG$16</formula>
    </cfRule>
    <cfRule type="cellIs" dxfId="78" priority="62" operator="between">
      <formula>$BF$15</formula>
      <formula>$BG$15</formula>
    </cfRule>
    <cfRule type="cellIs" dxfId="77" priority="63" operator="between">
      <formula>$BF$14</formula>
      <formula>$BG$14</formula>
    </cfRule>
    <cfRule type="cellIs" dxfId="76" priority="64" operator="between">
      <formula>$BF$13</formula>
      <formula>$BG$13</formula>
    </cfRule>
  </conditionalFormatting>
  <conditionalFormatting sqref="S40:X46">
    <cfRule type="cellIs" dxfId="75" priority="35" operator="between">
      <formula>$BF$45</formula>
      <formula>$BG$45</formula>
    </cfRule>
    <cfRule type="cellIs" dxfId="74" priority="36" operator="between">
      <formula>$BF$44</formula>
      <formula>$BG$44</formula>
    </cfRule>
    <cfRule type="cellIs" dxfId="73" priority="37" operator="between">
      <formula>$BF$43</formula>
      <formula>$BG$43</formula>
    </cfRule>
    <cfRule type="cellIs" dxfId="72" priority="38" operator="between">
      <formula>$BF$42</formula>
      <formula>$BG$42</formula>
    </cfRule>
    <cfRule type="cellIs" dxfId="71" priority="39" operator="between">
      <formula>$BF$41</formula>
      <formula>$BG$41</formula>
    </cfRule>
    <cfRule type="cellIs" dxfId="70" priority="40" operator="between">
      <formula>$BF$40</formula>
      <formula>$BG$40</formula>
    </cfRule>
    <cfRule type="cellIs" dxfId="69" priority="41" operator="between">
      <formula>$BF$39</formula>
      <formula>$BG$39</formula>
    </cfRule>
    <cfRule type="cellIs" dxfId="68" priority="42" operator="between">
      <formula>$BF$37</formula>
      <formula>$BG$37</formula>
    </cfRule>
    <cfRule type="cellIs" dxfId="67" priority="43" operator="between">
      <formula>$BF$36</formula>
      <formula>$BG$36</formula>
    </cfRule>
    <cfRule type="cellIs" dxfId="66" priority="44" operator="between">
      <formula>$BF$35</formula>
      <formula>$BG$35</formula>
    </cfRule>
    <cfRule type="cellIs" dxfId="65" priority="45" operator="between">
      <formula>$BF$34</formula>
      <formula>$BG$34</formula>
    </cfRule>
    <cfRule type="cellIs" dxfId="64" priority="46" operator="between">
      <formula>$BF$33</formula>
      <formula>$BG$33</formula>
    </cfRule>
    <cfRule type="cellIs" dxfId="63" priority="47" operator="between">
      <formula>$BF$32</formula>
      <formula>$BG$32</formula>
    </cfRule>
    <cfRule type="cellIs" dxfId="62" priority="48" operator="between">
      <formula>$BF$31</formula>
      <formula>$BG$31</formula>
    </cfRule>
    <cfRule type="cellIs" dxfId="61" priority="49" operator="between">
      <formula>$BF$30</formula>
      <formula>$BG$30</formula>
    </cfRule>
    <cfRule type="cellIs" dxfId="60" priority="50" operator="between">
      <formula>$BF$29</formula>
      <formula>$BG$29</formula>
    </cfRule>
    <cfRule type="cellIs" dxfId="59" priority="51" operator="between">
      <formula>$BF$27</formula>
      <formula>$BG$27</formula>
    </cfRule>
  </conditionalFormatting>
  <conditionalFormatting sqref="AA12:AA17 AA19:AA27 AA29:AA37 AN5:AO8 AO2:AO4 AA39:AA44">
    <cfRule type="cellIs" dxfId="58" priority="18" operator="between">
      <formula>$AH$26</formula>
      <formula>$AI$26</formula>
    </cfRule>
    <cfRule type="cellIs" dxfId="57" priority="19" operator="between">
      <formula>$AH$25</formula>
      <formula>$AI$25</formula>
    </cfRule>
    <cfRule type="cellIs" dxfId="56" priority="20" operator="between">
      <formula>$AH$24</formula>
      <formula>$AI$24</formula>
    </cfRule>
    <cfRule type="cellIs" dxfId="55" priority="21" operator="between">
      <formula>$AH$23</formula>
      <formula>$AI$23</formula>
    </cfRule>
    <cfRule type="cellIs" dxfId="54" priority="22" operator="between">
      <formula>$AH$22</formula>
      <formula>$AI$22</formula>
    </cfRule>
    <cfRule type="cellIs" dxfId="53" priority="23" operator="between">
      <formula>$AH$21</formula>
      <formula>$AI$21</formula>
    </cfRule>
    <cfRule type="cellIs" dxfId="52" priority="24" operator="between">
      <formula>$AH$20</formula>
      <formula>$AI$20</formula>
    </cfRule>
    <cfRule type="cellIs" dxfId="51" priority="25" operator="between">
      <formula>$AH$19</formula>
      <formula>$AI$19</formula>
    </cfRule>
    <cfRule type="cellIs" dxfId="50" priority="26" operator="between">
      <formula>$AH$17</formula>
      <formula>$AI$17</formula>
    </cfRule>
    <cfRule type="cellIs" dxfId="49" priority="27" operator="between">
      <formula>$AH$16</formula>
      <formula>$AI$16</formula>
    </cfRule>
    <cfRule type="cellIs" dxfId="48" priority="28" operator="between">
      <formula>$AH$15</formula>
      <formula>$AI$15</formula>
    </cfRule>
    <cfRule type="cellIs" dxfId="47" priority="29" operator="between">
      <formula>$AH$14</formula>
      <formula>$AI$14</formula>
    </cfRule>
    <cfRule type="cellIs" dxfId="46" priority="30" operator="between">
      <formula>$AH$13</formula>
      <formula>$AI$13</formula>
    </cfRule>
    <cfRule type="cellIs" dxfId="45" priority="31" operator="between">
      <formula>$AH$12</formula>
      <formula>$AI$12</formula>
    </cfRule>
    <cfRule type="cellIs" dxfId="44" priority="32" operator="between">
      <formula>$AH$11</formula>
      <formula>$AI$11</formula>
    </cfRule>
  </conditionalFormatting>
  <conditionalFormatting sqref="AA12:AA17 AA19:AA27 AA29:AA37 AN5:AO8 AO2:AO4 AA39:AA44">
    <cfRule type="cellIs" dxfId="43" priority="1" operator="between">
      <formula>$AH$45</formula>
      <formula>$AI$45</formula>
    </cfRule>
    <cfRule type="cellIs" dxfId="42" priority="2" operator="between">
      <formula>$AH$44</formula>
      <formula>$AI$44</formula>
    </cfRule>
    <cfRule type="cellIs" dxfId="41" priority="3" operator="between">
      <formula>$AH$43</formula>
      <formula>$AI$43</formula>
    </cfRule>
    <cfRule type="cellIs" dxfId="40" priority="4" operator="between">
      <formula>$AH$42</formula>
      <formula>$AI$42</formula>
    </cfRule>
    <cfRule type="cellIs" dxfId="39" priority="5" operator="between">
      <formula>$AH$41</formula>
      <formula>$AI$41</formula>
    </cfRule>
    <cfRule type="cellIs" dxfId="38" priority="6" operator="between">
      <formula>$AH$40</formula>
      <formula>$AI$40</formula>
    </cfRule>
    <cfRule type="cellIs" dxfId="37" priority="7" operator="between">
      <formula>$AH$39</formula>
      <formula>$AI$39</formula>
    </cfRule>
    <cfRule type="cellIs" dxfId="36" priority="8" operator="between">
      <formula>$AH$37</formula>
      <formula>$AI$37</formula>
    </cfRule>
    <cfRule type="cellIs" dxfId="35" priority="9" operator="between">
      <formula>$AH$36</formula>
      <formula>$AI$36</formula>
    </cfRule>
    <cfRule type="cellIs" dxfId="34" priority="10" operator="between">
      <formula>$AH$35</formula>
      <formula>$AI$35</formula>
    </cfRule>
    <cfRule type="cellIs" dxfId="33" priority="11" operator="between">
      <formula>$AH$34</formula>
      <formula>$AI$34</formula>
    </cfRule>
    <cfRule type="cellIs" dxfId="32" priority="12" operator="between">
      <formula>$AH$33</formula>
      <formula>$AI$33</formula>
    </cfRule>
    <cfRule type="cellIs" dxfId="31" priority="13" operator="between">
      <formula>$AH$32</formula>
      <formula>$AI$32</formula>
    </cfRule>
    <cfRule type="cellIs" dxfId="30" priority="14" operator="between">
      <formula>$AH$31</formula>
      <formula>$AI$31</formula>
    </cfRule>
    <cfRule type="cellIs" dxfId="29" priority="15" operator="between">
      <formula>$AH$30</formula>
      <formula>$AI$30</formula>
    </cfRule>
    <cfRule type="cellIs" dxfId="28" priority="16" operator="between">
      <formula>$AH$29</formula>
      <formula>$AI$29</formula>
    </cfRule>
    <cfRule type="cellIs" dxfId="27" priority="17" operator="between">
      <formula>$AH$27</formula>
      <formula>$AI$27</formula>
    </cfRule>
  </conditionalFormatting>
  <hyperlinks>
    <hyperlink ref="V2:Z2" location="datakalender" tooltip="ke menu pengaturan data kalender pendidikan" display="datakalender"/>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B2:H43"/>
  <sheetViews>
    <sheetView showGridLines="0" showRowColHeaders="0" zoomScaleNormal="100" workbookViewId="0">
      <selection activeCell="B3" sqref="B3"/>
    </sheetView>
  </sheetViews>
  <sheetFormatPr defaultRowHeight="12.75" x14ac:dyDescent="0.2"/>
  <cols>
    <col min="1" max="1" width="23.5703125" customWidth="1"/>
    <col min="2" max="2" width="4.85546875" customWidth="1"/>
    <col min="3" max="3" width="27.5703125" customWidth="1"/>
    <col min="4" max="4" width="1.5703125" bestFit="1" customWidth="1"/>
    <col min="5" max="7" width="14.28515625" customWidth="1"/>
    <col min="8" max="8" width="21.85546875" customWidth="1"/>
  </cols>
  <sheetData>
    <row r="2" spans="2:8" ht="20.25" x14ac:dyDescent="0.2">
      <c r="B2" s="380" t="s">
        <v>452</v>
      </c>
      <c r="C2" s="380"/>
      <c r="D2" s="380"/>
      <c r="E2" s="380"/>
      <c r="F2" s="380"/>
      <c r="G2" s="380"/>
      <c r="H2" s="380"/>
    </row>
    <row r="4" spans="2:8" ht="18.75" customHeight="1" x14ac:dyDescent="0.2">
      <c r="C4" s="165" t="s">
        <v>2</v>
      </c>
      <c r="D4" s="166" t="s">
        <v>7</v>
      </c>
      <c r="E4" s="381" t="str">
        <f>IF('DATA AWAL'!$D$4="","",'DATA AWAL'!$D$4)</f>
        <v>SMAN 2 PURWOKERTO</v>
      </c>
      <c r="F4" s="381"/>
      <c r="G4" s="381"/>
    </row>
    <row r="5" spans="2:8" ht="18.75" customHeight="1" x14ac:dyDescent="0.2">
      <c r="C5" s="165" t="s">
        <v>5</v>
      </c>
      <c r="D5" s="166" t="s">
        <v>7</v>
      </c>
      <c r="E5" s="381" t="str">
        <f>IF('DATA AWAL'!$D$5="","",'DATA AWAL'!$D$5)</f>
        <v>LANGGENG HADI P.</v>
      </c>
      <c r="F5" s="381"/>
      <c r="G5" s="381"/>
    </row>
    <row r="6" spans="2:8" ht="18.75" customHeight="1" x14ac:dyDescent="0.2">
      <c r="C6" s="165" t="s">
        <v>6</v>
      </c>
      <c r="D6" s="166" t="s">
        <v>7</v>
      </c>
      <c r="E6" s="381" t="str">
        <f>IF('DATA AWAL'!$D$6="","",'DATA AWAL'!$D$6)</f>
        <v>196906281992031006</v>
      </c>
      <c r="F6" s="381"/>
      <c r="G6" s="381"/>
    </row>
    <row r="7" spans="2:8" ht="18.75" customHeight="1" x14ac:dyDescent="0.2">
      <c r="C7" s="165" t="s">
        <v>3</v>
      </c>
      <c r="D7" s="166" t="s">
        <v>7</v>
      </c>
      <c r="E7" s="177" t="str">
        <f>IF('DATA AWAL'!$D$7="","",'DATA AWAL'!$D$7)</f>
        <v>Pendidikan Agama Buddha dan Budi Pekerti</v>
      </c>
      <c r="F7" s="177"/>
      <c r="G7" s="177"/>
      <c r="H7" s="177"/>
    </row>
    <row r="8" spans="2:8" ht="18.75" customHeight="1" x14ac:dyDescent="0.2">
      <c r="C8" s="165" t="s">
        <v>14</v>
      </c>
      <c r="D8" s="166" t="s">
        <v>7</v>
      </c>
      <c r="E8" s="381" t="str">
        <f>IF('DATA AWAL'!$D$8="","",'DATA AWAL'!$D$8)</f>
        <v>X</v>
      </c>
      <c r="F8" s="381"/>
      <c r="G8" s="381"/>
    </row>
    <row r="9" spans="2:8" ht="18.75" customHeight="1" x14ac:dyDescent="0.2">
      <c r="C9" s="165" t="s">
        <v>13</v>
      </c>
      <c r="D9" s="166" t="s">
        <v>7</v>
      </c>
      <c r="E9" s="381" t="str">
        <f>IF('DATA AWAL'!$D$9="","",'DATA AWAL'!$D$9)</f>
        <v>MIPA</v>
      </c>
      <c r="F9" s="381"/>
      <c r="G9" s="381"/>
    </row>
    <row r="10" spans="2:8" ht="18.75" customHeight="1" x14ac:dyDescent="0.2">
      <c r="C10" s="165" t="s">
        <v>4</v>
      </c>
      <c r="D10" s="166" t="s">
        <v>7</v>
      </c>
      <c r="E10" s="381" t="str">
        <f>IF('DATA AWAL'!$D$10="","",'DATA AWAL'!$D$10)</f>
        <v>2017-2018</v>
      </c>
      <c r="F10" s="381"/>
      <c r="G10" s="381"/>
    </row>
    <row r="13" spans="2:8" ht="15.75" x14ac:dyDescent="0.2">
      <c r="B13" s="12" t="s">
        <v>15</v>
      </c>
      <c r="C13" s="13" t="s">
        <v>16</v>
      </c>
    </row>
    <row r="14" spans="2:8" ht="15.75" x14ac:dyDescent="0.2">
      <c r="C14" s="11"/>
    </row>
    <row r="16" spans="2:8" ht="15" customHeight="1" x14ac:dyDescent="0.2">
      <c r="B16" s="375" t="s">
        <v>8</v>
      </c>
      <c r="C16" s="375" t="s">
        <v>9</v>
      </c>
      <c r="D16" s="375"/>
      <c r="E16" s="375" t="s">
        <v>89</v>
      </c>
      <c r="F16" s="375"/>
      <c r="G16" s="375"/>
      <c r="H16" s="375" t="s">
        <v>0</v>
      </c>
    </row>
    <row r="17" spans="2:8" ht="15" customHeight="1" thickBot="1" x14ac:dyDescent="0.25">
      <c r="B17" s="376"/>
      <c r="C17" s="376"/>
      <c r="D17" s="376"/>
      <c r="E17" s="18" t="s">
        <v>10</v>
      </c>
      <c r="F17" s="18" t="s">
        <v>11</v>
      </c>
      <c r="G17" s="18" t="s">
        <v>12</v>
      </c>
      <c r="H17" s="376"/>
    </row>
    <row r="18" spans="2:8" ht="22.5" customHeight="1" thickTop="1" x14ac:dyDescent="0.2">
      <c r="B18" s="3">
        <v>1</v>
      </c>
      <c r="C18" s="377" t="s">
        <v>77</v>
      </c>
      <c r="D18" s="377"/>
      <c r="E18" s="4">
        <v>5</v>
      </c>
      <c r="F18" s="160">
        <f>DATA!AO42</f>
        <v>0</v>
      </c>
      <c r="G18" s="4">
        <f>E18-F18</f>
        <v>5</v>
      </c>
      <c r="H18" s="5"/>
    </row>
    <row r="19" spans="2:8" ht="22.5" customHeight="1" x14ac:dyDescent="0.2">
      <c r="B19" s="6">
        <f>IF(C19="","",B18+1)</f>
        <v>2</v>
      </c>
      <c r="C19" s="378" t="s">
        <v>78</v>
      </c>
      <c r="D19" s="378"/>
      <c r="E19" s="7">
        <v>4</v>
      </c>
      <c r="F19" s="7">
        <f>DATA!AO43</f>
        <v>0</v>
      </c>
      <c r="G19" s="7">
        <f>E19-F19</f>
        <v>4</v>
      </c>
      <c r="H19" s="8"/>
    </row>
    <row r="20" spans="2:8" ht="22.5" customHeight="1" x14ac:dyDescent="0.2">
      <c r="B20" s="6">
        <f>IF(C20="","",B19+1)</f>
        <v>3</v>
      </c>
      <c r="C20" s="378" t="s">
        <v>79</v>
      </c>
      <c r="D20" s="378"/>
      <c r="E20" s="7">
        <v>5</v>
      </c>
      <c r="F20" s="7">
        <f>DATA!AR43</f>
        <v>0</v>
      </c>
      <c r="G20" s="160">
        <f t="shared" ref="G20:G23" si="0">E20-F20</f>
        <v>5</v>
      </c>
      <c r="H20" s="8"/>
    </row>
    <row r="21" spans="2:8" ht="22.5" customHeight="1" x14ac:dyDescent="0.2">
      <c r="B21" s="6">
        <f>IF(C21="","",B20+1)</f>
        <v>4</v>
      </c>
      <c r="C21" s="378" t="s">
        <v>80</v>
      </c>
      <c r="D21" s="378"/>
      <c r="E21" s="7">
        <v>5</v>
      </c>
      <c r="F21" s="7">
        <f>DATA!AU43</f>
        <v>0</v>
      </c>
      <c r="G21" s="160">
        <f t="shared" si="0"/>
        <v>5</v>
      </c>
      <c r="H21" s="8"/>
    </row>
    <row r="22" spans="2:8" ht="22.5" customHeight="1" x14ac:dyDescent="0.2">
      <c r="B22" s="6">
        <f>IF(C22="","",B21+1)</f>
        <v>5</v>
      </c>
      <c r="C22" s="378" t="s">
        <v>81</v>
      </c>
      <c r="D22" s="378"/>
      <c r="E22" s="7">
        <v>4</v>
      </c>
      <c r="F22" s="7">
        <f>DATA!AX43</f>
        <v>0</v>
      </c>
      <c r="G22" s="160">
        <f t="shared" si="0"/>
        <v>4</v>
      </c>
      <c r="H22" s="8"/>
    </row>
    <row r="23" spans="2:8" ht="22.5" customHeight="1" x14ac:dyDescent="0.2">
      <c r="B23" s="6">
        <f>IF(C23="","",B22+1)</f>
        <v>6</v>
      </c>
      <c r="C23" s="378" t="s">
        <v>82</v>
      </c>
      <c r="D23" s="378"/>
      <c r="E23" s="7">
        <v>5</v>
      </c>
      <c r="F23" s="7">
        <f>DATA!BA43</f>
        <v>0</v>
      </c>
      <c r="G23" s="160">
        <f t="shared" si="0"/>
        <v>5</v>
      </c>
      <c r="H23" s="8"/>
    </row>
    <row r="24" spans="2:8" ht="22.5" customHeight="1" x14ac:dyDescent="0.2">
      <c r="B24" s="9"/>
      <c r="C24" s="379" t="s">
        <v>1</v>
      </c>
      <c r="D24" s="379"/>
      <c r="E24" s="14">
        <f>SUM(E18:E23)</f>
        <v>28</v>
      </c>
      <c r="F24" s="14">
        <f>SUM(F18:F23)</f>
        <v>0</v>
      </c>
      <c r="G24" s="14">
        <f>SUM(G18:G23)</f>
        <v>28</v>
      </c>
      <c r="H24" s="10"/>
    </row>
    <row r="27" spans="2:8" ht="15" x14ac:dyDescent="0.2">
      <c r="B27" s="375" t="s">
        <v>8</v>
      </c>
      <c r="C27" s="375" t="s">
        <v>9</v>
      </c>
      <c r="D27" s="375"/>
      <c r="E27" s="375" t="s">
        <v>90</v>
      </c>
      <c r="F27" s="375"/>
      <c r="G27" s="375"/>
      <c r="H27" s="375" t="s">
        <v>0</v>
      </c>
    </row>
    <row r="28" spans="2:8" ht="13.5" thickBot="1" x14ac:dyDescent="0.25">
      <c r="B28" s="376"/>
      <c r="C28" s="376"/>
      <c r="D28" s="376"/>
      <c r="E28" s="18" t="s">
        <v>10</v>
      </c>
      <c r="F28" s="18" t="s">
        <v>11</v>
      </c>
      <c r="G28" s="18" t="s">
        <v>12</v>
      </c>
      <c r="H28" s="376"/>
    </row>
    <row r="29" spans="2:8" ht="22.5" customHeight="1" thickTop="1" x14ac:dyDescent="0.2">
      <c r="B29" s="3">
        <f>IF(C29="","",1)</f>
        <v>1</v>
      </c>
      <c r="C29" s="377" t="s">
        <v>83</v>
      </c>
      <c r="D29" s="377"/>
      <c r="E29" s="4">
        <v>4</v>
      </c>
      <c r="F29" s="4">
        <f>DATA!BD43</f>
        <v>0</v>
      </c>
      <c r="G29" s="4">
        <f t="shared" ref="G29:G34" si="1">E29-F29</f>
        <v>4</v>
      </c>
      <c r="H29" s="5"/>
    </row>
    <row r="30" spans="2:8" ht="22.5" customHeight="1" x14ac:dyDescent="0.2">
      <c r="B30" s="6">
        <f>IF(C30="","",B29+1)</f>
        <v>2</v>
      </c>
      <c r="C30" s="378" t="s">
        <v>84</v>
      </c>
      <c r="D30" s="378"/>
      <c r="E30" s="7">
        <v>4</v>
      </c>
      <c r="F30" s="7">
        <f>DATA!BG43</f>
        <v>0</v>
      </c>
      <c r="G30" s="7">
        <f t="shared" si="1"/>
        <v>4</v>
      </c>
      <c r="H30" s="8"/>
    </row>
    <row r="31" spans="2:8" ht="22.5" customHeight="1" x14ac:dyDescent="0.2">
      <c r="B31" s="6">
        <f>IF(C31="","",B30+1)</f>
        <v>3</v>
      </c>
      <c r="C31" s="378" t="s">
        <v>85</v>
      </c>
      <c r="D31" s="378"/>
      <c r="E31" s="7">
        <v>5</v>
      </c>
      <c r="F31" s="7">
        <f>DATA!BJ43</f>
        <v>0</v>
      </c>
      <c r="G31" s="7">
        <f t="shared" si="1"/>
        <v>5</v>
      </c>
      <c r="H31" s="8"/>
    </row>
    <row r="32" spans="2:8" ht="22.5" customHeight="1" x14ac:dyDescent="0.2">
      <c r="B32" s="6">
        <f>IF(C32="","",B31+1)</f>
        <v>4</v>
      </c>
      <c r="C32" s="378" t="s">
        <v>86</v>
      </c>
      <c r="D32" s="378"/>
      <c r="E32" s="7">
        <v>4</v>
      </c>
      <c r="F32" s="7">
        <f>DATA!BM43</f>
        <v>0</v>
      </c>
      <c r="G32" s="7">
        <f t="shared" si="1"/>
        <v>4</v>
      </c>
      <c r="H32" s="8"/>
    </row>
    <row r="33" spans="2:8" ht="22.5" customHeight="1" x14ac:dyDescent="0.2">
      <c r="B33" s="6">
        <f>IF(C33="","",B32+1)</f>
        <v>5</v>
      </c>
      <c r="C33" s="378" t="s">
        <v>87</v>
      </c>
      <c r="D33" s="378"/>
      <c r="E33" s="7">
        <v>4</v>
      </c>
      <c r="F33" s="7">
        <f>DATA!BP43</f>
        <v>0</v>
      </c>
      <c r="G33" s="7">
        <f t="shared" si="1"/>
        <v>4</v>
      </c>
      <c r="H33" s="8"/>
    </row>
    <row r="34" spans="2:8" ht="22.5" customHeight="1" x14ac:dyDescent="0.2">
      <c r="B34" s="6">
        <f>IF(C34="","",B33+1)</f>
        <v>6</v>
      </c>
      <c r="C34" s="378" t="s">
        <v>88</v>
      </c>
      <c r="D34" s="378"/>
      <c r="E34" s="7">
        <v>5</v>
      </c>
      <c r="F34" s="7">
        <f>DATA!BS43</f>
        <v>0</v>
      </c>
      <c r="G34" s="7">
        <f t="shared" si="1"/>
        <v>5</v>
      </c>
      <c r="H34" s="8"/>
    </row>
    <row r="35" spans="2:8" ht="22.5" customHeight="1" x14ac:dyDescent="0.2">
      <c r="B35" s="9"/>
      <c r="C35" s="379" t="s">
        <v>1</v>
      </c>
      <c r="D35" s="379"/>
      <c r="E35" s="14">
        <f>SUM(E29:E34)</f>
        <v>26</v>
      </c>
      <c r="F35" s="14">
        <f>SUM(F29:F34)</f>
        <v>0</v>
      </c>
      <c r="G35" s="14">
        <f>SUM(G29:G34)</f>
        <v>26</v>
      </c>
      <c r="H35" s="10"/>
    </row>
    <row r="37" spans="2:8" x14ac:dyDescent="0.2">
      <c r="C37" t="str">
        <f>IF('DATA AWAL'!$D$13="","","Mengetahui,")</f>
        <v>Mengetahui,</v>
      </c>
      <c r="G37" s="17" t="str">
        <f>IF('DATA AWAL'!$D$11="","",'DATA AWAL'!$D$11&amp;", "&amp;'DATA AWAL'!$D$12)</f>
        <v>Purwokerto, 17 Juli 2017</v>
      </c>
    </row>
    <row r="38" spans="2:8" ht="30" customHeight="1" x14ac:dyDescent="0.2">
      <c r="C38" s="374" t="str">
        <f>IF('DATA AWAL'!$D$13="","",'DATA AWAL'!$B$13&amp;" "&amp;'DATA AWAL'!$D$4&amp;" ,")</f>
        <v>KEPALA SEKOLAH SMAN 2 PURWOKERTO ,</v>
      </c>
      <c r="D38" s="374"/>
      <c r="E38" s="374"/>
      <c r="G38" s="374" t="str">
        <f>IF('DATA AWAL'!$B$5="","",'DATA AWAL'!$B$5&amp;" "&amp;'DATA AWAL'!$B$7&amp;" "&amp;'DATA AWAL'!$D$7&amp;",")</f>
        <v>GURU MATA PELAJARAN Pendidikan Agama Buddha dan Budi Pekerti,</v>
      </c>
      <c r="H38" s="374"/>
    </row>
    <row r="42" spans="2:8" x14ac:dyDescent="0.2">
      <c r="C42" t="str">
        <f>IF('DATA AWAL'!$D$13="","",'DATA AWAL'!$D$13)</f>
        <v>Drs. H. TOHAR, M.Si</v>
      </c>
      <c r="G42" t="str">
        <f>IF('DATA AWAL'!$D$5="","",'DATA AWAL'!$D$5)</f>
        <v>LANGGENG HADI P.</v>
      </c>
    </row>
    <row r="43" spans="2:8" x14ac:dyDescent="0.2">
      <c r="C43" t="str">
        <f>IF('DATA AWAL'!$D$14="","",'DATA AWAL'!$B$14&amp;". "&amp;'DATA AWAL'!$D$14)</f>
        <v>NIP. 196307101994121002</v>
      </c>
      <c r="G43" t="str">
        <f>IF('DATA AWAL'!$D$6="","",'DATA AWAL'!$B$6&amp;". "&amp;'DATA AWAL'!$D$6)</f>
        <v>NIP. 196906281992031006</v>
      </c>
    </row>
  </sheetData>
  <mergeCells count="31">
    <mergeCell ref="C35:D35"/>
    <mergeCell ref="C29:D29"/>
    <mergeCell ref="C30:D30"/>
    <mergeCell ref="C31:D31"/>
    <mergeCell ref="C32:D32"/>
    <mergeCell ref="C33:D33"/>
    <mergeCell ref="C34:D34"/>
    <mergeCell ref="E16:G16"/>
    <mergeCell ref="B2:H2"/>
    <mergeCell ref="E4:G4"/>
    <mergeCell ref="E8:G8"/>
    <mergeCell ref="E10:G10"/>
    <mergeCell ref="E9:G9"/>
    <mergeCell ref="E5:G5"/>
    <mergeCell ref="E6:G6"/>
    <mergeCell ref="G38:H38"/>
    <mergeCell ref="C38:E38"/>
    <mergeCell ref="C16:D17"/>
    <mergeCell ref="B16:B17"/>
    <mergeCell ref="H16:H17"/>
    <mergeCell ref="C18:D18"/>
    <mergeCell ref="B27:B28"/>
    <mergeCell ref="C27:D28"/>
    <mergeCell ref="E27:G27"/>
    <mergeCell ref="H27:H28"/>
    <mergeCell ref="C19:D19"/>
    <mergeCell ref="C20:D20"/>
    <mergeCell ref="C21:D21"/>
    <mergeCell ref="C22:D22"/>
    <mergeCell ref="C23:D23"/>
    <mergeCell ref="C24:D24"/>
  </mergeCells>
  <conditionalFormatting sqref="C18:D23">
    <cfRule type="expression" dxfId="26" priority="11" stopIfTrue="1">
      <formula>NOT(ISERROR(SEARCH("",$C18)))</formula>
    </cfRule>
  </conditionalFormatting>
  <conditionalFormatting sqref="E18:G24">
    <cfRule type="expression" dxfId="25" priority="10" stopIfTrue="1">
      <formula>NOT(ISERROR(SEARCH("",E18)))</formula>
    </cfRule>
  </conditionalFormatting>
  <conditionalFormatting sqref="C29:D34">
    <cfRule type="expression" dxfId="24" priority="3" stopIfTrue="1">
      <formula>NOT(ISERROR(SEARCH("",$C29)))</formula>
    </cfRule>
  </conditionalFormatting>
  <conditionalFormatting sqref="E29:G35">
    <cfRule type="expression" dxfId="23" priority="2" stopIfTrue="1">
      <formula>NOT(ISERROR(SEARCH("",E29)))</formula>
    </cfRule>
  </conditionalFormatting>
  <conditionalFormatting sqref="E29:G34">
    <cfRule type="expression" dxfId="22" priority="1" stopIfTrue="1">
      <formula>NOT(ISERROR(SEARCH("",E29)))</formula>
    </cfRule>
  </conditionalFormatting>
  <pageMargins left="0.7" right="0.7"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sheetPr>
  <dimension ref="A2:AU63"/>
  <sheetViews>
    <sheetView showGridLines="0" showRowColHeaders="0" zoomScaleNormal="100" zoomScaleSheetLayoutView="100" workbookViewId="0">
      <selection activeCell="F9" sqref="F9:I9"/>
    </sheetView>
  </sheetViews>
  <sheetFormatPr defaultColWidth="0" defaultRowHeight="12.75" x14ac:dyDescent="0.2"/>
  <cols>
    <col min="1" max="1" width="14.85546875" style="181" customWidth="1"/>
    <col min="2" max="2" width="5" style="181" customWidth="1"/>
    <col min="3" max="3" width="8.42578125" style="181" customWidth="1"/>
    <col min="4" max="4" width="40" style="181" customWidth="1"/>
    <col min="5" max="5" width="8.42578125" style="181" customWidth="1"/>
    <col min="6" max="6" width="49" style="181" customWidth="1"/>
    <col min="7" max="7" width="12.85546875" style="181" customWidth="1"/>
    <col min="8" max="8" width="8.42578125" style="181" customWidth="1"/>
    <col min="9" max="9" width="12.85546875" style="181" customWidth="1"/>
    <col min="10" max="10" width="8.42578125" style="181" customWidth="1"/>
    <col min="11" max="11" width="3.140625" style="179" customWidth="1"/>
    <col min="12" max="13" width="3.42578125" style="249" hidden="1" customWidth="1"/>
    <col min="14" max="14" width="3.5703125" style="250" hidden="1" customWidth="1"/>
    <col min="15" max="15" width="7.42578125" style="250" hidden="1" customWidth="1"/>
    <col min="16" max="17" width="3.5703125" style="250" hidden="1" customWidth="1"/>
    <col min="18" max="18" width="3.42578125" style="250" hidden="1" customWidth="1"/>
    <col min="19" max="19" width="3.42578125" style="251" hidden="1" customWidth="1"/>
    <col min="20" max="20" width="3.42578125" style="250" hidden="1" customWidth="1"/>
    <col min="21" max="21" width="3.42578125" style="251" hidden="1" customWidth="1"/>
    <col min="22" max="22" width="3.5703125" style="250" hidden="1" customWidth="1"/>
    <col min="23" max="23" width="7.42578125" style="250" hidden="1" customWidth="1"/>
    <col min="24" max="25" width="3.5703125" style="250" hidden="1" customWidth="1"/>
    <col min="26" max="26" width="3.42578125" style="250" hidden="1" customWidth="1"/>
    <col min="27" max="27" width="3.42578125" style="251" hidden="1" customWidth="1"/>
    <col min="28" max="28" width="3.42578125" style="250" hidden="1" customWidth="1"/>
    <col min="29" max="29" width="3.42578125" style="251" hidden="1" customWidth="1"/>
    <col min="30" max="30" width="3.5703125" style="251" hidden="1" customWidth="1"/>
    <col min="31" max="43" width="0" style="251" hidden="1" customWidth="1"/>
    <col min="44" max="47" width="0" style="252" hidden="1" customWidth="1"/>
    <col min="48" max="16384" width="3.42578125" style="249" hidden="1"/>
  </cols>
  <sheetData>
    <row r="2" spans="2:30" ht="27" x14ac:dyDescent="0.2">
      <c r="C2" s="393" t="s">
        <v>102</v>
      </c>
      <c r="D2" s="393"/>
      <c r="E2" s="393"/>
      <c r="F2" s="393"/>
      <c r="G2" s="393"/>
      <c r="H2" s="393"/>
      <c r="I2" s="393"/>
      <c r="J2" s="393"/>
    </row>
    <row r="4" spans="2:30" ht="18" customHeight="1" x14ac:dyDescent="0.2">
      <c r="D4" s="276" t="s">
        <v>2</v>
      </c>
      <c r="E4" s="182" t="s">
        <v>7</v>
      </c>
      <c r="F4" s="388" t="str">
        <f>IF('DATA AWAL'!$D$4="","",'DATA AWAL'!$D$4)</f>
        <v>SMAN 2 PURWOKERTO</v>
      </c>
      <c r="G4" s="388"/>
      <c r="H4" s="388"/>
      <c r="I4" s="388"/>
    </row>
    <row r="5" spans="2:30" ht="18" customHeight="1" x14ac:dyDescent="0.2">
      <c r="D5" s="276" t="s">
        <v>5</v>
      </c>
      <c r="E5" s="182" t="s">
        <v>7</v>
      </c>
      <c r="F5" s="388" t="str">
        <f>IF('DATA AWAL'!$D$5="","",'DATA AWAL'!$D$5)</f>
        <v>LANGGENG HADI P.</v>
      </c>
      <c r="G5" s="388"/>
      <c r="H5" s="388"/>
      <c r="I5" s="388"/>
    </row>
    <row r="6" spans="2:30" ht="18" customHeight="1" x14ac:dyDescent="0.2">
      <c r="D6" s="276" t="s">
        <v>6</v>
      </c>
      <c r="E6" s="182" t="s">
        <v>7</v>
      </c>
      <c r="F6" s="388" t="str">
        <f>IF('DATA AWAL'!$D$6="","",'DATA AWAL'!$D$6)</f>
        <v>196906281992031006</v>
      </c>
      <c r="G6" s="388"/>
      <c r="H6" s="388"/>
      <c r="I6" s="388"/>
    </row>
    <row r="7" spans="2:30" ht="18" customHeight="1" x14ac:dyDescent="0.2">
      <c r="D7" s="276" t="s">
        <v>3</v>
      </c>
      <c r="E7" s="182" t="s">
        <v>7</v>
      </c>
      <c r="F7" s="283" t="str">
        <f>IF('DATA AWAL'!$D$7="","",'DATA AWAL'!$D$7)</f>
        <v>Pendidikan Agama Buddha dan Budi Pekerti</v>
      </c>
      <c r="G7" s="283"/>
      <c r="H7" s="283"/>
      <c r="I7" s="283"/>
      <c r="J7" s="283"/>
    </row>
    <row r="8" spans="2:30" ht="18" customHeight="1" x14ac:dyDescent="0.2">
      <c r="D8" s="276" t="s">
        <v>14</v>
      </c>
      <c r="E8" s="182" t="s">
        <v>7</v>
      </c>
      <c r="F8" s="388" t="str">
        <f>IF('DATA AWAL'!$D$8="","",'DATA AWAL'!$D$8)</f>
        <v>X</v>
      </c>
      <c r="G8" s="388"/>
      <c r="H8" s="388"/>
      <c r="I8" s="388"/>
    </row>
    <row r="9" spans="2:30" ht="18" customHeight="1" x14ac:dyDescent="0.2">
      <c r="D9" s="276" t="s">
        <v>13</v>
      </c>
      <c r="E9" s="182" t="s">
        <v>7</v>
      </c>
      <c r="F9" s="388" t="str">
        <f>IF('DATA AWAL'!$D$9="","",'DATA AWAL'!$D$9)</f>
        <v>MIPA</v>
      </c>
      <c r="G9" s="388"/>
      <c r="H9" s="388"/>
      <c r="I9" s="388"/>
    </row>
    <row r="10" spans="2:30" ht="18" customHeight="1" x14ac:dyDescent="0.2">
      <c r="D10" s="276" t="s">
        <v>4</v>
      </c>
      <c r="E10" s="182" t="s">
        <v>7</v>
      </c>
      <c r="F10" s="388" t="str">
        <f>IF('DATA AWAL'!$D$10="","",'DATA AWAL'!$D$10)</f>
        <v>2017-2018</v>
      </c>
      <c r="G10" s="388"/>
      <c r="H10" s="388"/>
      <c r="I10" s="388"/>
    </row>
    <row r="11" spans="2:30" ht="72" customHeight="1" x14ac:dyDescent="0.2">
      <c r="D11" s="281" t="s">
        <v>442</v>
      </c>
      <c r="E11" s="282" t="s">
        <v>7</v>
      </c>
      <c r="F11" s="391" t="str">
        <f>IF($F$7="","",
IF(AND($F$7="Pendidikan Agama Islam dan Budi Pekerti",$F$8="X"),PAI!M3,
IF(AND($F$7="Pendidikan Agama Islam dan Budi Pekerti",$F$8="XI"),PAI!N3,
IF(AND($F$7="Pendidikan Agama Islam dan Budi Pekerti",$F$8="XII"),PAI!O3,
IF(AND($F$7="Pendidikan Agama Buddha dan Budi Pekerti",$F$8="X"),BUDDHA!M3,
IF(AND($F$7="Pendidikan Agama Buddha dan Budi Pekerti",$F$8="XI"),BUDDHA!N3,
IF(AND($F$7="Pendidikan Agama Buddha dan Budi Pekerti",$F$8="XII"),BUDDHA!O3,
IF(AND($F$7="Pendidikan Agama Hindu dan Budi Pekerti",$F$8="X"),HINDU!M3,
IF(AND($F$7="Pendidikan Agama Hindu dan Budi Pekerti",$F$8="XI"),HINDU!N3,
IF(AND($F$7="Pendidikan Agama Hindu dan Budi Pekerti",$F$8="XII"),HINDU!O3,
IF(AND($F$7="Pendidikan Agama Katholik dan Budi Pekerti",$F$8="X"),KATHOLIK!M3,
IF(AND($F$7="Pendidikan Agama Katholik dan Budi Pekerti",$F$8="XI"),KATHOLIK!N3,
IF(AND($F$7="Pendidikan Agama Katholik dan Budi Pekerti",$F$8="XII"),KATHOLIK!O3,
IF(AND($F$7="Pendidikan Agama Konghuchu dan Budi Pekerti",$F$8="X"),KONGHUCHU!M3,
IF(AND($F$7="Pendidikan Agama Konghuchu dan Budi Pekerti",$F$8="XI"),KONGHUCHU!N3,
IF(AND($F$7="Pendidikan Agama Konghuchu dan Budi Pekerti",$F$8="XII"),KONGHUCHU!O3,
IF(AND($F$7="Pendidikan Agama Kristen dan Budi Pekerti",$F$8="X"),KRISTEN!M3,
IF(AND($F$7="Pendidikan Agama Kristen dan Budi Pekerti",$F$8="XI"),KRISTEN!N3,
IF(AND($F$7="Pendidikan Agama Kristen dan Budi Pekerti",$F$8="XII"),KRISTEN!J3
)))))))))))))))))))</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91"/>
      <c r="H11" s="391"/>
      <c r="I11" s="391"/>
      <c r="J11" s="391"/>
      <c r="N11" s="277"/>
      <c r="O11" s="277"/>
      <c r="P11" s="277"/>
      <c r="Q11" s="277"/>
      <c r="R11" s="277"/>
      <c r="T11" s="277"/>
      <c r="V11" s="277"/>
      <c r="W11" s="277"/>
      <c r="X11" s="277"/>
      <c r="Y11" s="277"/>
      <c r="Z11" s="277"/>
      <c r="AB11" s="277"/>
    </row>
    <row r="12" spans="2:30" ht="45.75" customHeight="1" x14ac:dyDescent="0.2">
      <c r="D12" s="281" t="s">
        <v>442</v>
      </c>
      <c r="E12" s="282" t="s">
        <v>7</v>
      </c>
      <c r="F12" s="391" t="str">
        <f>IF($F$7="","",
IF(AND($F$7="Pendidikan Agama Islam dan Budi Pekerti",$F$8="X"),PAI!M4,
IF(AND($F$7="Pendidikan Agama Islam dan Budi Pekerti",$F$8="XI"),PAI!N4,
IF(AND($F$7="Pendidikan Agama Islam dan Budi Pekerti",$F$8="XII"),PAI!O4,
IF(AND($F$7="Pendidikan Agama Buddha dan Budi Pekerti",$F$8="X"),BUDDHA!M4,
IF(AND($F$7="Pendidikan Agama Buddha dan Budi Pekerti",$F$8="XI"),BUDDHA!N4,
IF(AND($F$7="Pendidikan Agama Buddha dan Budi Pekerti",$F$8="XII"),BUDDHA!O4,
IF(AND($F$7="Pendidikan Agama Hindu dan Budi Pekerti",$F$8="X"),HINDU!M4,
IF(AND($F$7="Pendidikan Agama Hindu dan Budi Pekerti",$F$8="XI"),HINDU!N4,
IF(AND($F$7="Pendidikan Agama Hindu dan Budi Pekerti",$F$8="XII"),HINDU!O4,
IF(AND($F$7="Pendidikan Agama Katholik dan Budi Pekerti",$F$8="X"),KATHOLIK!M4,
IF(AND($F$7="Pendidikan Agama Katholik dan Budi Pekerti",$F$8="XI"),KATHOLIK!N4,
IF(AND($F$7="Pendidikan Agama Katholik dan Budi Pekerti",$F$8="XII"),KATHOLIK!O4,
IF(AND($F$7="Pendidikan Agama Konghuchu dan Budi Pekerti",$F$8="X"),KONGHUCHU!M4,
IF(AND($F$7="Pendidikan Agama Konghuchu dan Budi Pekerti",$F$8="XI"),KONGHUCHU!N4,
IF(AND($F$7="Pendidikan Agama Konghuchu dan Budi Pekerti",$F$8="XII"),KONGHUCHU!O4,
IF(AND($F$7="Pendidikan Agama Kristen dan Budi Pekerti",$F$8="X"),KRISTEN!M4,
IF(AND($F$7="Pendidikan Agama Kristen dan Budi Pekerti",$F$8="XI"),KRISTEN!N4,
IF(AND($F$7="Pendidikan Agama Kristen dan Budi Pekerti",$F$8="XII"),KRISTEN!J4
)))))))))))))))))))</f>
        <v>4. mengolah, menalar, dan menyaji dalam ranah konkret dan ranah abstrak terkait dengan pengembangan dari yang dipelajarinya di sekolah secara mandiri, dan mampu menggunakan metoda sesuai kaidah keilmuan</v>
      </c>
      <c r="G12" s="391"/>
      <c r="H12" s="391"/>
      <c r="I12" s="391"/>
      <c r="J12" s="391"/>
      <c r="N12" s="277"/>
      <c r="O12" s="277"/>
      <c r="P12" s="277"/>
      <c r="Q12" s="277"/>
      <c r="R12" s="277"/>
      <c r="T12" s="277"/>
      <c r="V12" s="277"/>
      <c r="W12" s="277"/>
      <c r="X12" s="277"/>
      <c r="Y12" s="277"/>
      <c r="Z12" s="277"/>
      <c r="AB12" s="277"/>
    </row>
    <row r="14" spans="2:30" ht="27.75" customHeight="1" x14ac:dyDescent="0.2">
      <c r="B14" s="382" t="s">
        <v>23</v>
      </c>
      <c r="C14" s="384" t="s">
        <v>115</v>
      </c>
      <c r="D14" s="384"/>
      <c r="E14" s="384" t="s">
        <v>116</v>
      </c>
      <c r="F14" s="384"/>
      <c r="G14" s="389" t="s">
        <v>91</v>
      </c>
      <c r="H14" s="390"/>
      <c r="I14" s="386" t="s">
        <v>92</v>
      </c>
      <c r="J14" s="387"/>
    </row>
    <row r="15" spans="2:30" ht="27.75" customHeight="1" thickBot="1" x14ac:dyDescent="0.25">
      <c r="B15" s="383"/>
      <c r="C15" s="385"/>
      <c r="D15" s="385"/>
      <c r="E15" s="385"/>
      <c r="F15" s="385"/>
      <c r="G15" s="204" t="s">
        <v>135</v>
      </c>
      <c r="H15" s="218" t="s">
        <v>136</v>
      </c>
      <c r="I15" s="204" t="s">
        <v>135</v>
      </c>
      <c r="J15" s="183" t="s">
        <v>136</v>
      </c>
      <c r="O15" s="392" t="s">
        <v>91</v>
      </c>
      <c r="P15" s="392"/>
      <c r="Q15" s="392"/>
      <c r="R15" s="392"/>
      <c r="S15" s="392"/>
      <c r="T15" s="392"/>
      <c r="U15" s="392"/>
      <c r="V15" s="392"/>
      <c r="W15" s="392" t="s">
        <v>92</v>
      </c>
      <c r="X15" s="392"/>
      <c r="Y15" s="392"/>
      <c r="Z15" s="392"/>
      <c r="AA15" s="392"/>
      <c r="AB15" s="392"/>
      <c r="AC15" s="392"/>
      <c r="AD15" s="392"/>
    </row>
    <row r="16" spans="2:30" ht="93" customHeight="1" thickTop="1" x14ac:dyDescent="0.2">
      <c r="B16" s="184" t="str">
        <f>IF(F7="",F7,"1")</f>
        <v>1</v>
      </c>
      <c r="C16" s="185" t="str">
        <f>IF($F$7="","",
IF(AND($F$7="Pendidikan Agama Islam dan Budi Pekerti",$F$8="X"),PAI!A3,
IF(AND($F$7="Pendidikan Agama Islam dan Budi Pekerti",$F$8="XI"),PAI!E3,
IF(AND($F$7="Pendidikan Agama Islam dan Budi Pekerti",$F$8="XII"),PAI!I3,
IF(AND($F$7="Pendidikan Agama Buddha dan Budi Pekerti",$F$8="X"),BUDDHA!A3,
IF(AND($F$7="Pendidikan Agama Buddha dan Budi Pekerti",$F$8="XI"),BUDDHA!E3,
IF(AND($F$7="Pendidikan Agama Buddha dan Budi Pekerti",$F$8="XII"),BUDDHA!I3,
IF(AND($F$7="Pendidikan Agama Hindu dan Budi Pekerti",$F$8="X"),HINDU!A3,
IF(AND($F$7="Pendidikan Agama Hindu dan Budi Pekerti",$F$8="XI"),HINDU!E3,
IF(AND($F$7="Pendidikan Agama Hindu dan Budi Pekerti",$F$8="XII"),HINDU!I3,
IF(AND($F$7="Pendidikan Agama Katholik dan Budi Pekerti",$F$8="X"),KATHOLIK!A3,
IF(AND($F$7="Pendidikan Agama Katholik dan Budi Pekerti",$F$8="XI"),KATHOLIK!E3,
IF(AND($F$7="Pendidikan Agama Katholik dan Budi Pekerti",$F$8="XII"),KATHOLIK!I3,
IF(AND($F$7="Pendidikan Agama Konghuchu dan Budi Pekerti",$F$8="X"),KONGHUCHU!A3,
IF(AND($F$7="Pendidikan Agama Konghuchu dan Budi Pekerti",$F$8="XI"),KONGHUCHU!E3,
IF(AND($F$7="Pendidikan Agama Konghuchu dan Budi Pekerti",$F$8="XII"),KONGHUCHU!I3,
IF(AND($F$7="Pendidikan Agama Kristen dan Budi Pekerti",$F$8="X"),KRISTEN!A3,
IF(AND($F$7="Pendidikan Agama Kristen dan Budi Pekerti",$F$8="XI"),KRISTEN!E3,
IF(AND($F$7="Pendidikan Agama Kristen dan Budi Pekerti",$F$8="XII"),KRISTEN!I3
)))))))))))))))))))</f>
        <v>3.1</v>
      </c>
      <c r="D16" s="186" t="str">
        <f>IF($F$7="","",
IF(AND($F$7="Pendidikan Agama Islam dan Budi Pekerti",$F$8="X"),PAI!B3,
IF(AND($F$7="Pendidikan Agama Islam dan Budi Pekerti",$F$8="XI"),PAI!F3,
IF(AND($F$7="Pendidikan Agama Islam dan Budi Pekerti",$F$8="XII"),PAI!J3,
IF(AND($F$7="Pendidikan Agama Buddha dan Budi Pekerti",$F$8="X"),BUDDHA!B3,
IF(AND($F$7="Pendidikan Agama Buddha dan Budi Pekerti",$F$8="XI"),BUDDHA!F3,
IF(AND($F$7="Pendidikan Agama Buddha dan Budi Pekerti",$F$8="XII"),BUDDHA!J3,
IF(AND($F$7="Pendidikan Agama Hindu dan Budi Pekerti",$F$8="X"),HINDU!B3,
IF(AND($F$7="Pendidikan Agama Hindu dan Budi Pekerti",$F$8="XI"),HINDU!F3,
IF(AND($F$7="Pendidikan Agama Hindu dan Budi Pekerti",$F$8="XII"),HINDU!J3,
IF(AND($F$7="Pendidikan Agama Katholik dan Budi Pekerti",$F$8="X"),KATHOLIK!B3,
IF(AND($F$7="Pendidikan Agama Katholik dan Budi Pekerti",$F$8="XI"),KATHOLIK!F3,
IF(AND($F$7="Pendidikan Agama Katholik dan Budi Pekerti",$F$8="XII"),KATHOLIK!J3,
IF(AND($F$7="Pendidikan Agama Konghuchu dan Budi Pekerti",$F$8="X"),KONGHUCHU!B3,
IF(AND($F$7="Pendidikan Agama Konghuchu dan Budi Pekerti",$F$8="XI"),KONGHUCHU!F3,
IF(AND($F$7="Pendidikan Agama Konghuchu dan Budi Pekerti",$F$8="XII"),KONGHUCHU!J3,
IF(AND($F$7="Pendidikan Agama Kristen dan Budi Pekerti",$F$8="X"),KRISTEN!B3,
IF(AND($F$7="Pendidikan Agama Kristen dan Budi Pekerti",$F$8="XI"),KRISTEN!F3,
IF(AND($F$7="Pendidikan Agama Kristen dan Budi Pekerti",$F$8="XII"),KRISTEN!J3
)))))))))))))))))))</f>
        <v>menganalisis sejarah penyiaran agama Buddha pada zaman Mataram Kuno, Sriwijaya, zaman penjajahan dan kemerdekaan hingga masa sekarang</v>
      </c>
      <c r="E16" s="192" t="str">
        <f>IF($F$7="","",
IF(AND($F$7="Pendidikan Agama Islam dan Budi Pekerti",$F$8="X"),PAI!C3,
IF(AND($F$7="Pendidikan Agama Islam dan Budi Pekerti",$F$8="XI"),PAI!G3,
IF(AND($F$7="Pendidikan Agama Islam dan Budi Pekerti",$F$8="XII"),PAI!K3,
IF(AND($F$7="Pendidikan Agama Buddha dan Budi Pekerti",$F$8="X"),BUDDHA!C3,
IF(AND($F$7="Pendidikan Agama Buddha dan Budi Pekerti",$F$8="XI"),BUDDHA!G3,
IF(AND($F$7="Pendidikan Agama Buddha dan Budi Pekerti",$F$8="XII"),BUDDHA!K3,
IF(AND($F$7="Pendidikan Agama Hindu dan Budi Pekerti",$F$8="X"),HINDU!C3,
IF(AND($F$7="Pendidikan Agama Hindu dan Budi Pekerti",$F$8="XI"),HINDU!G3,
IF(AND($F$7="Pendidikan Agama Hindu dan Budi Pekerti",$F$8="XII"),HINDU!K3,
IF(AND($F$7="Pendidikan Agama Katholik dan Budi Pekerti",$F$8="X"),KATHOLIK!C3,
IF(AND($F$7="Pendidikan Agama Katholik dan Budi Pekerti",$F$8="XI"),KATHOLIK!G3,
IF(AND($F$7="Pendidikan Agama Katholik dan Budi Pekerti",$F$8="XII"),KATHOLIK!K3,
IF(AND($F$7="Pendidikan Agama Konghuchu dan Budi Pekerti",$F$8="X"),KONGHUCHU!C3,
IF(AND($F$7="Pendidikan Agama Konghuchu dan Budi Pekerti",$F$8="XI"),KONGHUCHU!G3,
IF(AND($F$7="Pendidikan Agama Konghuchu dan Budi Pekerti",$F$8="XII"),KONGHUCHU!K3,
IF(AND($F$7="Pendidikan Agama Kristen dan Budi Pekerti",$F$8="X"),KRISTEN!C3,
IF(AND($F$7="Pendidikan Agama Kristen dan Budi Pekerti",$F$8="XI"),KRISTEN!G3,
IF(AND($F$7="Pendidikan Agama Kristen dan Budi Pekerti",$F$8="XII"),KRISTEN!K3
)))))))))))))))))))</f>
        <v>4.1</v>
      </c>
      <c r="F16" s="186" t="str">
        <f>IF($F$7="","",
IF(AND($F$7="Pendidikan Agama Islam dan Budi Pekerti",$F$8="X"),PAI!D3,
IF(AND($F$7="Pendidikan Agama Islam dan Budi Pekerti",$F$8="XI"),PAI!H3,
IF(AND($F$7="Pendidikan Agama Islam dan Budi Pekerti",$F$8="XII"),PAI!L3,
IF(AND($F$7="Pendidikan Agama Buddha dan Budi Pekerti",$F$8="X"),BUDDHA!D3,
IF(AND($F$7="Pendidikan Agama Buddha dan Budi Pekerti",$F$8="XI"),BUDDHA!H3,
IF(AND($F$7="Pendidikan Agama Buddha dan Budi Pekerti",$F$8="XII"),BUDDHA!L3,
IF(AND($F$7="Pendidikan Agama Hindu dan Budi Pekerti",$F$8="X"),HINDU!D3,
IF(AND($F$7="Pendidikan Agama Hindu dan Budi Pekerti",$F$8="XI"),HINDU!H3,
IF(AND($F$7="Pendidikan Agama Hindu dan Budi Pekerti",$F$8="XII"),HINDU!L3,
IF(AND($F$7="Pendidikan Agama Katholik dan Budi Pekerti",$F$8="X"),KATHOLIK!D3,
IF(AND($F$7="Pendidikan Agama Katholik dan Budi Pekerti",$F$8="XI"),KATHOLIK!H3,
IF(AND($F$7="Pendidikan Agama Katholik dan Budi Pekerti",$F$8="XII"),KATHOLIK!L3,
IF(AND($F$7="Pendidikan Agama Konghuchu dan Budi Pekerti",$F$8="X"),KONGHUCHU!D3,
IF(AND($F$7="Pendidikan Agama Konghuchu dan Budi Pekerti",$F$8="XI"),KONGHUCHU!H3,
IF(AND($F$7="Pendidikan Agama Konghuchu dan Budi Pekerti",$F$8="XII"),KONGHUCHU!L3,
IF(AND($F$7="Pendidikan Agama Kristen dan Budi Pekerti",$F$8="X"),KRISTEN!D3,
IF(AND($F$7="Pendidikan Agama Kristen dan Budi Pekerti",$F$8="XI"),KRISTEN!H3,
IF(AND($F$7="Pendidikan Agama Kristen dan Budi Pekerti",$F$8="XII"),KRISTEN!L3
)))))))))))))))))))</f>
        <v>menyaji sejarah penyiaran agama Buddha pada zaman Mataram Kuno, Sriwijaya, zaman penjajahan dan kemerdekaan hingga masa sekarang</v>
      </c>
      <c r="G16" s="215"/>
      <c r="H16" s="215"/>
      <c r="I16" s="215"/>
      <c r="J16" s="187"/>
      <c r="N16" s="250">
        <v>1</v>
      </c>
      <c r="O16" s="250" t="b">
        <v>1</v>
      </c>
      <c r="P16" s="250">
        <f>IF(O16=FALSE,0,1)</f>
        <v>1</v>
      </c>
      <c r="Q16" s="250" t="str">
        <f>IF(P16=0,"",B16)</f>
        <v>1</v>
      </c>
      <c r="R16" s="250" t="str">
        <f>IF(P16=0,"",C16)</f>
        <v>3.1</v>
      </c>
      <c r="S16" s="251" t="str">
        <f>IF(P16=0,"",D16)</f>
        <v>menganalisis sejarah penyiaran agama Buddha pada zaman Mataram Kuno, Sriwijaya, zaman penjajahan dan kemerdekaan hingga masa sekarang</v>
      </c>
      <c r="T16" s="250" t="str">
        <f>IF(P16=0,"",E16)</f>
        <v>4.1</v>
      </c>
      <c r="U16" s="251" t="str">
        <f>IF(P16=0,"",F16)</f>
        <v>menyaji sejarah penyiaran agama Buddha pada zaman Mataram Kuno, Sriwijaya, zaman penjajahan dan kemerdekaan hingga masa sekarang</v>
      </c>
      <c r="V16" s="250">
        <f>IF(P16=0,"",G16)</f>
        <v>0</v>
      </c>
      <c r="W16" s="250" t="b">
        <v>0</v>
      </c>
      <c r="X16" s="250">
        <f>IF(W16=FALSE,0,1)</f>
        <v>0</v>
      </c>
      <c r="Y16" s="250" t="str">
        <f t="shared" ref="Y16:Y55" si="0">IF(X16=0,"",B16)</f>
        <v/>
      </c>
      <c r="Z16" s="250" t="str">
        <f t="shared" ref="Z16:Z55" si="1">IF(X16=0,"",C16)</f>
        <v/>
      </c>
      <c r="AA16" s="251" t="str">
        <f t="shared" ref="AA16:AA55" si="2">IF(X16=0,"",D16)</f>
        <v/>
      </c>
      <c r="AB16" s="250" t="str">
        <f t="shared" ref="AB16:AB55" si="3">IF(X16=0,"",E16)</f>
        <v/>
      </c>
      <c r="AC16" s="251" t="str">
        <f t="shared" ref="AC16:AC55" si="4">IF(X16=0,"",F16)</f>
        <v/>
      </c>
      <c r="AD16" s="250" t="str">
        <f>IF(X16=0,"",I16)</f>
        <v/>
      </c>
    </row>
    <row r="17" spans="2:30" ht="93" customHeight="1" x14ac:dyDescent="0.2">
      <c r="B17" s="185">
        <f>IF(C16="","",B16+1)</f>
        <v>2</v>
      </c>
      <c r="C17" s="185" t="str">
        <f>IF($F$7="","",
IF(AND($F$7="Pendidikan Agama Islam dan Budi Pekerti",$F$8="X"),PAI!A4,
IF(AND($F$7="Pendidikan Agama Islam dan Budi Pekerti",$F$8="XI"),PAI!E4,
IF(AND($F$7="Pendidikan Agama Islam dan Budi Pekerti",$F$8="XII"),PAI!I4,
IF(AND($F$7="Pendidikan Agama Buddha dan Budi Pekerti",$F$8="X"),BUDDHA!A4,
IF(AND($F$7="Pendidikan Agama Buddha dan Budi Pekerti",$F$8="XI"),BUDDHA!E4,
IF(AND($F$7="Pendidikan Agama Buddha dan Budi Pekerti",$F$8="XII"),BUDDHA!I4,
IF(AND($F$7="Pendidikan Agama Hindu dan Budi Pekerti",$F$8="X"),HINDU!A4,
IF(AND($F$7="Pendidikan Agama Hindu dan Budi Pekerti",$F$8="XI"),HINDU!E4,
IF(AND($F$7="Pendidikan Agama Hindu dan Budi Pekerti",$F$8="XII"),HINDU!I4,
IF(AND($F$7="Pendidikan Agama Katholik dan Budi Pekerti",$F$8="X"),KATHOLIK!A4,
IF(AND($F$7="Pendidikan Agama Katholik dan Budi Pekerti",$F$8="XI"),KATHOLIK!E4,
IF(AND($F$7="Pendidikan Agama Katholik dan Budi Pekerti",$F$8="XII"),KATHOLIK!I4,
IF(AND($F$7="Pendidikan Agama Konghuchu dan Budi Pekerti",$F$8="X"),KONGHUCHU!A4,
IF(AND($F$7="Pendidikan Agama Konghuchu dan Budi Pekerti",$F$8="XI"),KONGHUCHU!E4,
IF(AND($F$7="Pendidikan Agama Konghuchu dan Budi Pekerti",$F$8="XII"),KONGHUCHU!I4,
IF(AND($F$7="Pendidikan Agama Kristen dan Budi Pekerti",$F$8="X"),KRISTEN!A4,
IF(AND($F$7="Pendidikan Agama Kristen dan Budi Pekerti",$F$8="XI"),KRISTEN!E4,
IF(AND($F$7="Pendidikan Agama Kristen dan Budi Pekerti",$F$8="XII"),KRISTEN!I4
)))))))))))))))))))</f>
        <v>3.2</v>
      </c>
      <c r="D17" s="186" t="str">
        <f>IF($F$7="","",
IF(AND($F$7="Pendidikan Agama Islam dan Budi Pekerti",$F$8="X"),PAI!B4,
IF(AND($F$7="Pendidikan Agama Islam dan Budi Pekerti",$F$8="XI"),PAI!F4,
IF(AND($F$7="Pendidikan Agama Islam dan Budi Pekerti",$F$8="XII"),PAI!J4,
IF(AND($F$7="Pendidikan Agama Buddha dan Budi Pekerti",$F$8="X"),BUDDHA!B4,
IF(AND($F$7="Pendidikan Agama Buddha dan Budi Pekerti",$F$8="XI"),BUDDHA!F4,
IF(AND($F$7="Pendidikan Agama Buddha dan Budi Pekerti",$F$8="XII"),BUDDHA!J4,
IF(AND($F$7="Pendidikan Agama Hindu dan Budi Pekerti",$F$8="X"),HINDU!B4,
IF(AND($F$7="Pendidikan Agama Hindu dan Budi Pekerti",$F$8="XI"),HINDU!F4,
IF(AND($F$7="Pendidikan Agama Hindu dan Budi Pekerti",$F$8="XII"),HINDU!J4,
IF(AND($F$7="Pendidikan Agama Katholik dan Budi Pekerti",$F$8="X"),KATHOLIK!B4,
IF(AND($F$7="Pendidikan Agama Katholik dan Budi Pekerti",$F$8="XI"),KATHOLIK!F4,
IF(AND($F$7="Pendidikan Agama Katholik dan Budi Pekerti",$F$8="XII"),KATHOLIK!J4,
IF(AND($F$7="Pendidikan Agama Konghuchu dan Budi Pekerti",$F$8="X"),KONGHUCHU!B4,
IF(AND($F$7="Pendidikan Agama Konghuchu dan Budi Pekerti",$F$8="XI"),KONGHUCHU!F4,
IF(AND($F$7="Pendidikan Agama Konghuchu dan Budi Pekerti",$F$8="XII"),KONGHUCHU!J4,
IF(AND($F$7="Pendidikan Agama Kristen dan Budi Pekerti",$F$8="X"),KRISTEN!B4,
IF(AND($F$7="Pendidikan Agama Kristen dan Budi Pekerti",$F$8="XI"),KRISTEN!F4,
IF(AND($F$7="Pendidikan Agama Kristen dan Budi Pekerti",$F$8="XII"),KRISTEN!J4
)))))))))))))))))))</f>
        <v>memahami peranan agama, tujuan hidup, dan perlindungan berdasarkan agama Buddha</v>
      </c>
      <c r="E17" s="192" t="str">
        <f>IF($F$7="","",
IF(AND($F$7="Pendidikan Agama Islam dan Budi Pekerti",$F$8="X"),PAI!C4,
IF(AND($F$7="Pendidikan Agama Islam dan Budi Pekerti",$F$8="XI"),PAI!G4,
IF(AND($F$7="Pendidikan Agama Islam dan Budi Pekerti",$F$8="XII"),PAI!K4,
IF(AND($F$7="Pendidikan Agama Buddha dan Budi Pekerti",$F$8="X"),BUDDHA!C4,
IF(AND($F$7="Pendidikan Agama Buddha dan Budi Pekerti",$F$8="XI"),BUDDHA!G4,
IF(AND($F$7="Pendidikan Agama Buddha dan Budi Pekerti",$F$8="XII"),BUDDHA!K4,
IF(AND($F$7="Pendidikan Agama Hindu dan Budi Pekerti",$F$8="X"),HINDU!C4,
IF(AND($F$7="Pendidikan Agama Hindu dan Budi Pekerti",$F$8="XI"),HINDU!G4,
IF(AND($F$7="Pendidikan Agama Hindu dan Budi Pekerti",$F$8="XII"),HINDU!K4,
IF(AND($F$7="Pendidikan Agama Katholik dan Budi Pekerti",$F$8="X"),KATHOLIK!C4,
IF(AND($F$7="Pendidikan Agama Katholik dan Budi Pekerti",$F$8="XI"),KATHOLIK!G4,
IF(AND($F$7="Pendidikan Agama Katholik dan Budi Pekerti",$F$8="XII"),KATHOLIK!K4,
IF(AND($F$7="Pendidikan Agama Konghuchu dan Budi Pekerti",$F$8="X"),KONGHUCHU!C4,
IF(AND($F$7="Pendidikan Agama Konghuchu dan Budi Pekerti",$F$8="XI"),KONGHUCHU!G4,
IF(AND($F$7="Pendidikan Agama Konghuchu dan Budi Pekerti",$F$8="XII"),KONGHUCHU!K4,
IF(AND($F$7="Pendidikan Agama Kristen dan Budi Pekerti",$F$8="X"),KRISTEN!C4,
IF(AND($F$7="Pendidikan Agama Kristen dan Budi Pekerti",$F$8="XI"),KRISTEN!G4,
IF(AND($F$7="Pendidikan Agama Kristen dan Budi Pekerti",$F$8="XII"),KRISTEN!K4
)))))))))))))))))))</f>
        <v>4.2</v>
      </c>
      <c r="F17" s="186" t="str">
        <f>IF($F$7="","",
IF(AND($F$7="Pendidikan Agama Islam dan Budi Pekerti",$F$8="X"),PAI!D4,
IF(AND($F$7="Pendidikan Agama Islam dan Budi Pekerti",$F$8="XI"),PAI!H4,
IF(AND($F$7="Pendidikan Agama Islam dan Budi Pekerti",$F$8="XII"),PAI!L4,
IF(AND($F$7="Pendidikan Agama Buddha dan Budi Pekerti",$F$8="X"),BUDDHA!D4,
IF(AND($F$7="Pendidikan Agama Buddha dan Budi Pekerti",$F$8="XI"),BUDDHA!H4,
IF(AND($F$7="Pendidikan Agama Buddha dan Budi Pekerti",$F$8="XII"),BUDDHA!L4,
IF(AND($F$7="Pendidikan Agama Hindu dan Budi Pekerti",$F$8="X"),HINDU!D4,
IF(AND($F$7="Pendidikan Agama Hindu dan Budi Pekerti",$F$8="XI"),HINDU!H4,
IF(AND($F$7="Pendidikan Agama Hindu dan Budi Pekerti",$F$8="XII"),HINDU!L4,
IF(AND($F$7="Pendidikan Agama Katholik dan Budi Pekerti",$F$8="X"),KATHOLIK!D4,
IF(AND($F$7="Pendidikan Agama Katholik dan Budi Pekerti",$F$8="XI"),KATHOLIK!H4,
IF(AND($F$7="Pendidikan Agama Katholik dan Budi Pekerti",$F$8="XII"),KATHOLIK!L4,
IF(AND($F$7="Pendidikan Agama Konghuchu dan Budi Pekerti",$F$8="X"),KONGHUCHU!D4,
IF(AND($F$7="Pendidikan Agama Konghuchu dan Budi Pekerti",$F$8="XI"),KONGHUCHU!H4,
IF(AND($F$7="Pendidikan Agama Konghuchu dan Budi Pekerti",$F$8="XII"),KONGHUCHU!L4,
IF(AND($F$7="Pendidikan Agama Kristen dan Budi Pekerti",$F$8="X"),KRISTEN!D4,
IF(AND($F$7="Pendidikan Agama Kristen dan Budi Pekerti",$F$8="XI"),KRISTEN!H4,
IF(AND($F$7="Pendidikan Agama Kristen dan Budi Pekerti",$F$8="XII"),KRISTEN!L4
)))))))))))))))))))</f>
        <v>menyaji peranan agama, tujuan hidup, dan perlindungan berdasarkan agama Buddha</v>
      </c>
      <c r="G17" s="216"/>
      <c r="H17" s="216"/>
      <c r="I17" s="216"/>
      <c r="J17" s="189"/>
      <c r="N17" s="250">
        <v>2</v>
      </c>
      <c r="O17" s="250" t="b">
        <v>1</v>
      </c>
      <c r="P17" s="250">
        <f t="shared" ref="P17:P55" si="5">IF(O17=FALSE,0,1)</f>
        <v>1</v>
      </c>
      <c r="Q17" s="250">
        <f t="shared" ref="Q17:Q55" si="6">IF(P17=0,"",B17)</f>
        <v>2</v>
      </c>
      <c r="R17" s="250" t="str">
        <f t="shared" ref="R17:R55" si="7">IF(P17=0,"",C17)</f>
        <v>3.2</v>
      </c>
      <c r="S17" s="251" t="str">
        <f t="shared" ref="S17:S55" si="8">IF(P17=0,"",D17)</f>
        <v>memahami peranan agama, tujuan hidup, dan perlindungan berdasarkan agama Buddha</v>
      </c>
      <c r="T17" s="250" t="str">
        <f t="shared" ref="T17:T55" si="9">IF(P17=0,"",E17)</f>
        <v>4.2</v>
      </c>
      <c r="U17" s="251" t="str">
        <f t="shared" ref="U17:U55" si="10">IF(P17=0,"",F17)</f>
        <v>menyaji peranan agama, tujuan hidup, dan perlindungan berdasarkan agama Buddha</v>
      </c>
      <c r="V17" s="250">
        <f t="shared" ref="V17:V54" si="11">IF(P17=0,"",G17)</f>
        <v>0</v>
      </c>
      <c r="W17" s="250" t="b">
        <v>0</v>
      </c>
      <c r="X17" s="250">
        <f t="shared" ref="X17:X55" si="12">IF(W17=FALSE,0,1)</f>
        <v>0</v>
      </c>
      <c r="Y17" s="250" t="str">
        <f t="shared" si="0"/>
        <v/>
      </c>
      <c r="Z17" s="250" t="str">
        <f t="shared" si="1"/>
        <v/>
      </c>
      <c r="AA17" s="251" t="str">
        <f t="shared" si="2"/>
        <v/>
      </c>
      <c r="AB17" s="250" t="str">
        <f t="shared" si="3"/>
        <v/>
      </c>
      <c r="AC17" s="251" t="str">
        <f t="shared" si="4"/>
        <v/>
      </c>
      <c r="AD17" s="250" t="str">
        <f t="shared" ref="AD17:AD55" si="13">IF(X17=0,"",I17)</f>
        <v/>
      </c>
    </row>
    <row r="18" spans="2:30" ht="93" customHeight="1" x14ac:dyDescent="0.2">
      <c r="B18" s="185">
        <f>IF(C17="","",B17+1)</f>
        <v>3</v>
      </c>
      <c r="C18" s="185" t="str">
        <f>IF($F$7="","",
IF(AND($F$7="Pendidikan Agama Islam dan Budi Pekerti",$F$8="X"),PAI!A5,
IF(AND($F$7="Pendidikan Agama Islam dan Budi Pekerti",$F$8="XI"),PAI!E5,
IF(AND($F$7="Pendidikan Agama Islam dan Budi Pekerti",$F$8="XII"),PAI!I5,
IF(AND($F$7="Pendidikan Agama Buddha dan Budi Pekerti",$F$8="X"),BUDDHA!A5,
IF(AND($F$7="Pendidikan Agama Buddha dan Budi Pekerti",$F$8="XI"),BUDDHA!E5,
IF(AND($F$7="Pendidikan Agama Buddha dan Budi Pekerti",$F$8="XII"),BUDDHA!I5,
IF(AND($F$7="Pendidikan Agama Hindu dan Budi Pekerti",$F$8="X"),HINDU!A5,
IF(AND($F$7="Pendidikan Agama Hindu dan Budi Pekerti",$F$8="XI"),HINDU!E5,
IF(AND($F$7="Pendidikan Agama Hindu dan Budi Pekerti",$F$8="XII"),HINDU!I5,
IF(AND($F$7="Pendidikan Agama Katholik dan Budi Pekerti",$F$8="X"),KATHOLIK!A5,
IF(AND($F$7="Pendidikan Agama Katholik dan Budi Pekerti",$F$8="XI"),KATHOLIK!E5,
IF(AND($F$7="Pendidikan Agama Katholik dan Budi Pekerti",$F$8="XII"),KATHOLIK!I5,
IF(AND($F$7="Pendidikan Agama Konghuchu dan Budi Pekerti",$F$8="X"),KONGHUCHU!A5,
IF(AND($F$7="Pendidikan Agama Konghuchu dan Budi Pekerti",$F$8="XI"),KONGHUCHU!E5,
IF(AND($F$7="Pendidikan Agama Konghuchu dan Budi Pekerti",$F$8="XII"),KONGHUCHU!I5,
IF(AND($F$7="Pendidikan Agama Kristen dan Budi Pekerti",$F$8="X"),KRISTEN!A5,
IF(AND($F$7="Pendidikan Agama Kristen dan Budi Pekerti",$F$8="XI"),KRISTEN!E5,
IF(AND($F$7="Pendidikan Agama Kristen dan Budi Pekerti",$F$8="XII"),KRISTEN!I5
)))))))))))))))))))</f>
        <v>3.3</v>
      </c>
      <c r="D18" s="186" t="str">
        <f>IF($F$7="","",
IF(AND($F$7="Pendidikan Agama Islam dan Budi Pekerti",$F$8="X"),PAI!B5,
IF(AND($F$7="Pendidikan Agama Islam dan Budi Pekerti",$F$8="XI"),PAI!F5,
IF(AND($F$7="Pendidikan Agama Islam dan Budi Pekerti",$F$8="XII"),PAI!J5,
IF(AND($F$7="Pendidikan Agama Buddha dan Budi Pekerti",$F$8="X"),BUDDHA!B5,
IF(AND($F$7="Pendidikan Agama Buddha dan Budi Pekerti",$F$8="XI"),BUDDHA!F5,
IF(AND($F$7="Pendidikan Agama Buddha dan Budi Pekerti",$F$8="XII"),BUDDHA!J5,
IF(AND($F$7="Pendidikan Agama Hindu dan Budi Pekerti",$F$8="X"),HINDU!B5,
IF(AND($F$7="Pendidikan Agama Hindu dan Budi Pekerti",$F$8="XI"),HINDU!F5,
IF(AND($F$7="Pendidikan Agama Hindu dan Budi Pekerti",$F$8="XII"),HINDU!J5,
IF(AND($F$7="Pendidikan Agama Katholik dan Budi Pekerti",$F$8="X"),KATHOLIK!B5,
IF(AND($F$7="Pendidikan Agama Katholik dan Budi Pekerti",$F$8="XI"),KATHOLIK!F5,
IF(AND($F$7="Pendidikan Agama Katholik dan Budi Pekerti",$F$8="XII"),KATHOLIK!J5,
IF(AND($F$7="Pendidikan Agama Konghuchu dan Budi Pekerti",$F$8="X"),KONGHUCHU!B5,
IF(AND($F$7="Pendidikan Agama Konghuchu dan Budi Pekerti",$F$8="XI"),KONGHUCHU!F5,
IF(AND($F$7="Pendidikan Agama Konghuchu dan Budi Pekerti",$F$8="XII"),KONGHUCHU!J5,
IF(AND($F$7="Pendidikan Agama Kristen dan Budi Pekerti",$F$8="X"),KRISTEN!B5,
IF(AND($F$7="Pendidikan Agama Kristen dan Budi Pekerti",$F$8="XI"),KRISTEN!F5,
IF(AND($F$7="Pendidikan Agama Kristen dan Budi Pekerti",$F$8="XII"),KRISTEN!J5
)))))))))))))))))))</f>
        <v>memahami peranan Agama Buddha dalam ilmu pengetahuan, teknologi, seni, dan budaya</v>
      </c>
      <c r="E18" s="192" t="str">
        <f>IF($F$7="","",
IF(AND($F$7="Pendidikan Agama Islam dan Budi Pekerti",$F$8="X"),PAI!C5,
IF(AND($F$7="Pendidikan Agama Islam dan Budi Pekerti",$F$8="XI"),PAI!G5,
IF(AND($F$7="Pendidikan Agama Islam dan Budi Pekerti",$F$8="XII"),PAI!K5,
IF(AND($F$7="Pendidikan Agama Buddha dan Budi Pekerti",$F$8="X"),BUDDHA!C5,
IF(AND($F$7="Pendidikan Agama Buddha dan Budi Pekerti",$F$8="XI"),BUDDHA!G5,
IF(AND($F$7="Pendidikan Agama Buddha dan Budi Pekerti",$F$8="XII"),BUDDHA!K5,
IF(AND($F$7="Pendidikan Agama Hindu dan Budi Pekerti",$F$8="X"),HINDU!C5,
IF(AND($F$7="Pendidikan Agama Hindu dan Budi Pekerti",$F$8="XI"),HINDU!G5,
IF(AND($F$7="Pendidikan Agama Hindu dan Budi Pekerti",$F$8="XII"),HINDU!K5,
IF(AND($F$7="Pendidikan Agama Katholik dan Budi Pekerti",$F$8="X"),KATHOLIK!C5,
IF(AND($F$7="Pendidikan Agama Katholik dan Budi Pekerti",$F$8="XI"),KATHOLIK!G5,
IF(AND($F$7="Pendidikan Agama Katholik dan Budi Pekerti",$F$8="XII"),KATHOLIK!K5,
IF(AND($F$7="Pendidikan Agama Konghuchu dan Budi Pekerti",$F$8="X"),KONGHUCHU!C5,
IF(AND($F$7="Pendidikan Agama Konghuchu dan Budi Pekerti",$F$8="XI"),KONGHUCHU!G5,
IF(AND($F$7="Pendidikan Agama Konghuchu dan Budi Pekerti",$F$8="XII"),KONGHUCHU!K5,
IF(AND($F$7="Pendidikan Agama Kristen dan Budi Pekerti",$F$8="X"),KRISTEN!C5,
IF(AND($F$7="Pendidikan Agama Kristen dan Budi Pekerti",$F$8="XI"),KRISTEN!G5,
IF(AND($F$7="Pendidikan Agama Kristen dan Budi Pekerti",$F$8="XII"),KRISTEN!K5
)))))))))))))))))))</f>
        <v>4.3</v>
      </c>
      <c r="F18" s="186" t="str">
        <f>IF($F$7="","",
IF(AND($F$7="Pendidikan Agama Islam dan Budi Pekerti",$F$8="X"),PAI!D5,
IF(AND($F$7="Pendidikan Agama Islam dan Budi Pekerti",$F$8="XI"),PAI!H5,
IF(AND($F$7="Pendidikan Agama Islam dan Budi Pekerti",$F$8="XII"),PAI!L5,
IF(AND($F$7="Pendidikan Agama Buddha dan Budi Pekerti",$F$8="X"),BUDDHA!D5,
IF(AND($F$7="Pendidikan Agama Buddha dan Budi Pekerti",$F$8="XI"),BUDDHA!H5,
IF(AND($F$7="Pendidikan Agama Buddha dan Budi Pekerti",$F$8="XII"),BUDDHA!L5,
IF(AND($F$7="Pendidikan Agama Hindu dan Budi Pekerti",$F$8="X"),HINDU!D5,
IF(AND($F$7="Pendidikan Agama Hindu dan Budi Pekerti",$F$8="XI"),HINDU!H5,
IF(AND($F$7="Pendidikan Agama Hindu dan Budi Pekerti",$F$8="XII"),HINDU!L5,
IF(AND($F$7="Pendidikan Agama Katholik dan Budi Pekerti",$F$8="X"),KATHOLIK!D5,
IF(AND($F$7="Pendidikan Agama Katholik dan Budi Pekerti",$F$8="XI"),KATHOLIK!H5,
IF(AND($F$7="Pendidikan Agama Katholik dan Budi Pekerti",$F$8="XII"),KATHOLIK!L5,
IF(AND($F$7="Pendidikan Agama Konghuchu dan Budi Pekerti",$F$8="X"),KONGHUCHU!D5,
IF(AND($F$7="Pendidikan Agama Konghuchu dan Budi Pekerti",$F$8="XI"),KONGHUCHU!H5,
IF(AND($F$7="Pendidikan Agama Konghuchu dan Budi Pekerti",$F$8="XII"),KONGHUCHU!L5,
IF(AND($F$7="Pendidikan Agama Kristen dan Budi Pekerti",$F$8="X"),KRISTEN!D5,
IF(AND($F$7="Pendidikan Agama Kristen dan Budi Pekerti",$F$8="XI"),KRISTEN!H5,
IF(AND($F$7="Pendidikan Agama Kristen dan Budi Pekerti",$F$8="XII"),KRISTEN!L5
)))))))))))))))))))</f>
        <v>mengolah peranan Agama Buddha dalam ilmu pengetahuan, teknologi, seni, dan budaya</v>
      </c>
      <c r="G18" s="217"/>
      <c r="H18" s="217"/>
      <c r="I18" s="217"/>
      <c r="J18" s="191"/>
      <c r="N18" s="250">
        <v>3</v>
      </c>
      <c r="O18" s="250" t="b">
        <v>1</v>
      </c>
      <c r="P18" s="250">
        <f t="shared" si="5"/>
        <v>1</v>
      </c>
      <c r="Q18" s="250">
        <f t="shared" si="6"/>
        <v>3</v>
      </c>
      <c r="R18" s="250" t="str">
        <f t="shared" si="7"/>
        <v>3.3</v>
      </c>
      <c r="S18" s="251" t="str">
        <f t="shared" si="8"/>
        <v>memahami peranan Agama Buddha dalam ilmu pengetahuan, teknologi, seni, dan budaya</v>
      </c>
      <c r="T18" s="250" t="str">
        <f t="shared" si="9"/>
        <v>4.3</v>
      </c>
      <c r="U18" s="251" t="str">
        <f t="shared" si="10"/>
        <v>mengolah peranan Agama Buddha dalam ilmu pengetahuan, teknologi, seni, dan budaya</v>
      </c>
      <c r="V18" s="250">
        <f t="shared" si="11"/>
        <v>0</v>
      </c>
      <c r="W18" s="250" t="b">
        <v>0</v>
      </c>
      <c r="X18" s="250">
        <f t="shared" si="12"/>
        <v>0</v>
      </c>
      <c r="Y18" s="250" t="str">
        <f t="shared" si="0"/>
        <v/>
      </c>
      <c r="Z18" s="250" t="str">
        <f t="shared" si="1"/>
        <v/>
      </c>
      <c r="AA18" s="251" t="str">
        <f t="shared" si="2"/>
        <v/>
      </c>
      <c r="AB18" s="250" t="str">
        <f t="shared" si="3"/>
        <v/>
      </c>
      <c r="AC18" s="251" t="str">
        <f t="shared" si="4"/>
        <v/>
      </c>
      <c r="AD18" s="250" t="str">
        <f t="shared" si="13"/>
        <v/>
      </c>
    </row>
    <row r="19" spans="2:30" ht="93" customHeight="1" x14ac:dyDescent="0.2">
      <c r="B19" s="185">
        <f t="shared" ref="B19:B55" si="14">IF(C18="","",B18+1)</f>
        <v>4</v>
      </c>
      <c r="C19" s="185" t="str">
        <f>IF($F$7="","",
IF(AND($F$7="Pendidikan Agama Islam dan Budi Pekerti",$F$8="X"),PAI!A6,
IF(AND($F$7="Pendidikan Agama Islam dan Budi Pekerti",$F$8="XI"),PAI!E6,
IF(AND($F$7="Pendidikan Agama Islam dan Budi Pekerti",$F$8="XII"),PAI!I6,
IF(AND($F$7="Pendidikan Agama Buddha dan Budi Pekerti",$F$8="X"),BUDDHA!A6,
IF(AND($F$7="Pendidikan Agama Buddha dan Budi Pekerti",$F$8="XI"),BUDDHA!E6,
IF(AND($F$7="Pendidikan Agama Buddha dan Budi Pekerti",$F$8="XII"),BUDDHA!I6,
IF(AND($F$7="Pendidikan Agama Hindu dan Budi Pekerti",$F$8="X"),HINDU!A6,
IF(AND($F$7="Pendidikan Agama Hindu dan Budi Pekerti",$F$8="XI"),HINDU!E6,
IF(AND($F$7="Pendidikan Agama Hindu dan Budi Pekerti",$F$8="XII"),HINDU!I6,
IF(AND($F$7="Pendidikan Agama Katholik dan Budi Pekerti",$F$8="X"),KATHOLIK!A6,
IF(AND($F$7="Pendidikan Agama Katholik dan Budi Pekerti",$F$8="XI"),KATHOLIK!E6,
IF(AND($F$7="Pendidikan Agama Katholik dan Budi Pekerti",$F$8="XII"),KATHOLIK!I6,
IF(AND($F$7="Pendidikan Agama Konghuchu dan Budi Pekerti",$F$8="X"),KONGHUCHU!A6,
IF(AND($F$7="Pendidikan Agama Konghuchu dan Budi Pekerti",$F$8="XI"),KONGHUCHU!E6,
IF(AND($F$7="Pendidikan Agama Konghuchu dan Budi Pekerti",$F$8="XII"),KONGHUCHU!I6,
IF(AND($F$7="Pendidikan Agama Kristen dan Budi Pekerti",$F$8="X"),KRISTEN!A6,
IF(AND($F$7="Pendidikan Agama Kristen dan Budi Pekerti",$F$8="XI"),KRISTEN!E6,
IF(AND($F$7="Pendidikan Agama Kristen dan Budi Pekerti",$F$8="XII"),KRISTEN!I6
)))))))))))))))))))</f>
        <v>3.4</v>
      </c>
      <c r="D19" s="186" t="str">
        <f>IF($F$7="","",
IF(AND($F$7="Pendidikan Agama Islam dan Budi Pekerti",$F$8="X"),PAI!B6,
IF(AND($F$7="Pendidikan Agama Islam dan Budi Pekerti",$F$8="XI"),PAI!F6,
IF(AND($F$7="Pendidikan Agama Islam dan Budi Pekerti",$F$8="XII"),PAI!J6,
IF(AND($F$7="Pendidikan Agama Buddha dan Budi Pekerti",$F$8="X"),BUDDHA!B6,
IF(AND($F$7="Pendidikan Agama Buddha dan Budi Pekerti",$F$8="XI"),BUDDHA!F6,
IF(AND($F$7="Pendidikan Agama Buddha dan Budi Pekerti",$F$8="XII"),BUDDHA!J6,
IF(AND($F$7="Pendidikan Agama Hindu dan Budi Pekerti",$F$8="X"),HINDU!B6,
IF(AND($F$7="Pendidikan Agama Hindu dan Budi Pekerti",$F$8="XI"),HINDU!F6,
IF(AND($F$7="Pendidikan Agama Hindu dan Budi Pekerti",$F$8="XII"),HINDU!J6,
IF(AND($F$7="Pendidikan Agama Katholik dan Budi Pekerti",$F$8="X"),KATHOLIK!B6,
IF(AND($F$7="Pendidikan Agama Katholik dan Budi Pekerti",$F$8="XI"),KATHOLIK!F6,
IF(AND($F$7="Pendidikan Agama Katholik dan Budi Pekerti",$F$8="XII"),KATHOLIK!J6,
IF(AND($F$7="Pendidikan Agama Konghuchu dan Budi Pekerti",$F$8="X"),KONGHUCHU!B6,
IF(AND($F$7="Pendidikan Agama Konghuchu dan Budi Pekerti",$F$8="XI"),KONGHUCHU!F6,
IF(AND($F$7="Pendidikan Agama Konghuchu dan Budi Pekerti",$F$8="XII"),KONGHUCHU!J6,
IF(AND($F$7="Pendidikan Agama Kristen dan Budi Pekerti",$F$8="X"),KRISTEN!B6,
IF(AND($F$7="Pendidikan Agama Kristen dan Budi Pekerti",$F$8="XI"),KRISTEN!F6,
IF(AND($F$7="Pendidikan Agama Kristen dan Budi Pekerti",$F$8="XII"),KRISTEN!J6
)))))))))))))))))))</f>
        <v>menganalisis berbagai fenomena kehidupan sesesuai proses kerja hukum tertib kosmis (niyama)</v>
      </c>
      <c r="E19" s="192" t="str">
        <f>IF($F$7="","",
IF(AND($F$7="Pendidikan Agama Islam dan Budi Pekerti",$F$8="X"),PAI!C6,
IF(AND($F$7="Pendidikan Agama Islam dan Budi Pekerti",$F$8="XI"),PAI!G6,
IF(AND($F$7="Pendidikan Agama Islam dan Budi Pekerti",$F$8="XII"),PAI!K6,
IF(AND($F$7="Pendidikan Agama Buddha dan Budi Pekerti",$F$8="X"),BUDDHA!C6,
IF(AND($F$7="Pendidikan Agama Buddha dan Budi Pekerti",$F$8="XI"),BUDDHA!G6,
IF(AND($F$7="Pendidikan Agama Buddha dan Budi Pekerti",$F$8="XII"),BUDDHA!K6,
IF(AND($F$7="Pendidikan Agama Hindu dan Budi Pekerti",$F$8="X"),HINDU!C6,
IF(AND($F$7="Pendidikan Agama Hindu dan Budi Pekerti",$F$8="XI"),HINDU!G6,
IF(AND($F$7="Pendidikan Agama Hindu dan Budi Pekerti",$F$8="XII"),HINDU!K6,
IF(AND($F$7="Pendidikan Agama Katholik dan Budi Pekerti",$F$8="X"),KATHOLIK!C6,
IF(AND($F$7="Pendidikan Agama Katholik dan Budi Pekerti",$F$8="XI"),KATHOLIK!G6,
IF(AND($F$7="Pendidikan Agama Katholik dan Budi Pekerti",$F$8="XII"),KATHOLIK!K6,
IF(AND($F$7="Pendidikan Agama Konghuchu dan Budi Pekerti",$F$8="X"),KONGHUCHU!C6,
IF(AND($F$7="Pendidikan Agama Konghuchu dan Budi Pekerti",$F$8="XI"),KONGHUCHU!G6,
IF(AND($F$7="Pendidikan Agama Konghuchu dan Budi Pekerti",$F$8="XII"),KONGHUCHU!K6,
IF(AND($F$7="Pendidikan Agama Kristen dan Budi Pekerti",$F$8="X"),KRISTEN!C6,
IF(AND($F$7="Pendidikan Agama Kristen dan Budi Pekerti",$F$8="XI"),KRISTEN!G6,
IF(AND($F$7="Pendidikan Agama Kristen dan Budi Pekerti",$F$8="XII"),KRISTEN!K6
)))))))))))))))))))</f>
        <v>4.4</v>
      </c>
      <c r="F19" s="186" t="str">
        <f>IF($F$7="","",
IF(AND($F$7="Pendidikan Agama Islam dan Budi Pekerti",$F$8="X"),PAI!D6,
IF(AND($F$7="Pendidikan Agama Islam dan Budi Pekerti",$F$8="XI"),PAI!H6,
IF(AND($F$7="Pendidikan Agama Islam dan Budi Pekerti",$F$8="XII"),PAI!L6,
IF(AND($F$7="Pendidikan Agama Buddha dan Budi Pekerti",$F$8="X"),BUDDHA!D6,
IF(AND($F$7="Pendidikan Agama Buddha dan Budi Pekerti",$F$8="XI"),BUDDHA!H6,
IF(AND($F$7="Pendidikan Agama Buddha dan Budi Pekerti",$F$8="XII"),BUDDHA!L6,
IF(AND($F$7="Pendidikan Agama Hindu dan Budi Pekerti",$F$8="X"),HINDU!D6,
IF(AND($F$7="Pendidikan Agama Hindu dan Budi Pekerti",$F$8="XI"),HINDU!H6,
IF(AND($F$7="Pendidikan Agama Hindu dan Budi Pekerti",$F$8="XII"),HINDU!L6,
IF(AND($F$7="Pendidikan Agama Katholik dan Budi Pekerti",$F$8="X"),KATHOLIK!D6,
IF(AND($F$7="Pendidikan Agama Katholik dan Budi Pekerti",$F$8="XI"),KATHOLIK!H6,
IF(AND($F$7="Pendidikan Agama Katholik dan Budi Pekerti",$F$8="XII"),KATHOLIK!L6,
IF(AND($F$7="Pendidikan Agama Konghuchu dan Budi Pekerti",$F$8="X"),KONGHUCHU!D6,
IF(AND($F$7="Pendidikan Agama Konghuchu dan Budi Pekerti",$F$8="XI"),KONGHUCHU!H6,
IF(AND($F$7="Pendidikan Agama Konghuchu dan Budi Pekerti",$F$8="XII"),KONGHUCHU!L6,
IF(AND($F$7="Pendidikan Agama Kristen dan Budi Pekerti",$F$8="X"),KRISTEN!D6,
IF(AND($F$7="Pendidikan Agama Kristen dan Budi Pekerti",$F$8="XI"),KRISTEN!H6,
IF(AND($F$7="Pendidikan Agama Kristen dan Budi Pekerti",$F$8="XII"),KRISTEN!L6
)))))))))))))))))))</f>
        <v>menalar berbagai fenomena kehidupan sesesuai proses kerja hukum tertib kosmis (niyama)</v>
      </c>
      <c r="G19" s="216"/>
      <c r="H19" s="216"/>
      <c r="I19" s="216"/>
      <c r="J19" s="189"/>
      <c r="N19" s="250">
        <v>4</v>
      </c>
      <c r="O19" s="250" t="b">
        <v>0</v>
      </c>
      <c r="P19" s="250">
        <f t="shared" si="5"/>
        <v>0</v>
      </c>
      <c r="Q19" s="250" t="str">
        <f t="shared" si="6"/>
        <v/>
      </c>
      <c r="R19" s="250" t="str">
        <f t="shared" si="7"/>
        <v/>
      </c>
      <c r="S19" s="251" t="str">
        <f t="shared" si="8"/>
        <v/>
      </c>
      <c r="T19" s="250" t="str">
        <f t="shared" si="9"/>
        <v/>
      </c>
      <c r="U19" s="251" t="str">
        <f t="shared" si="10"/>
        <v/>
      </c>
      <c r="V19" s="250" t="str">
        <f t="shared" si="11"/>
        <v/>
      </c>
      <c r="W19" s="250" t="b">
        <v>1</v>
      </c>
      <c r="X19" s="250">
        <f t="shared" si="12"/>
        <v>1</v>
      </c>
      <c r="Y19" s="250">
        <f t="shared" si="0"/>
        <v>4</v>
      </c>
      <c r="Z19" s="250" t="str">
        <f t="shared" si="1"/>
        <v>3.4</v>
      </c>
      <c r="AA19" s="251" t="str">
        <f t="shared" si="2"/>
        <v>menganalisis berbagai fenomena kehidupan sesesuai proses kerja hukum tertib kosmis (niyama)</v>
      </c>
      <c r="AB19" s="250" t="str">
        <f t="shared" si="3"/>
        <v>4.4</v>
      </c>
      <c r="AC19" s="251" t="str">
        <f t="shared" si="4"/>
        <v>menalar berbagai fenomena kehidupan sesesuai proses kerja hukum tertib kosmis (niyama)</v>
      </c>
      <c r="AD19" s="250">
        <f t="shared" si="13"/>
        <v>0</v>
      </c>
    </row>
    <row r="20" spans="2:30" ht="93" customHeight="1" x14ac:dyDescent="0.2">
      <c r="B20" s="185">
        <f t="shared" si="14"/>
        <v>5</v>
      </c>
      <c r="C20" s="185">
        <f>IF($F$7="","",
IF(AND($F$7="Pendidikan Agama Islam dan Budi Pekerti",$F$8="X"),PAI!A7,
IF(AND($F$7="Pendidikan Agama Islam dan Budi Pekerti",$F$8="XI"),PAI!E7,
IF(AND($F$7="Pendidikan Agama Islam dan Budi Pekerti",$F$8="XII"),PAI!I7,
IF(AND($F$7="Pendidikan Agama Buddha dan Budi Pekerti",$F$8="X"),BUDDHA!A7,
IF(AND($F$7="Pendidikan Agama Buddha dan Budi Pekerti",$F$8="XI"),BUDDHA!E7,
IF(AND($F$7="Pendidikan Agama Buddha dan Budi Pekerti",$F$8="XII"),BUDDHA!I7,
IF(AND($F$7="Pendidikan Agama Hindu dan Budi Pekerti",$F$8="X"),HINDU!A7,
IF(AND($F$7="Pendidikan Agama Hindu dan Budi Pekerti",$F$8="XI"),HINDU!E7,
IF(AND($F$7="Pendidikan Agama Hindu dan Budi Pekerti",$F$8="XII"),HINDU!I7,
IF(AND($F$7="Pendidikan Agama Katholik dan Budi Pekerti",$F$8="X"),KATHOLIK!A7,
IF(AND($F$7="Pendidikan Agama Katholik dan Budi Pekerti",$F$8="XI"),KATHOLIK!E7,
IF(AND($F$7="Pendidikan Agama Katholik dan Budi Pekerti",$F$8="XII"),KATHOLIK!I7,
IF(AND($F$7="Pendidikan Agama Konghuchu dan Budi Pekerti",$F$8="X"),KONGHUCHU!A7,
IF(AND($F$7="Pendidikan Agama Konghuchu dan Budi Pekerti",$F$8="XI"),KONGHUCHU!E7,
IF(AND($F$7="Pendidikan Agama Konghuchu dan Budi Pekerti",$F$8="XII"),KONGHUCHU!I7,
IF(AND($F$7="Pendidikan Agama Kristen dan Budi Pekerti",$F$8="X"),KRISTEN!A7,
IF(AND($F$7="Pendidikan Agama Kristen dan Budi Pekerti",$F$8="XI"),KRISTEN!E7,
IF(AND($F$7="Pendidikan Agama Kristen dan Budi Pekerti",$F$8="XII"),KRISTEN!I7
)))))))))))))))))))</f>
        <v>0</v>
      </c>
      <c r="D20" s="186">
        <f>IF($F$7="","",
IF(AND($F$7="Pendidikan Agama Islam dan Budi Pekerti",$F$8="X"),PAI!B7,
IF(AND($F$7="Pendidikan Agama Islam dan Budi Pekerti",$F$8="XI"),PAI!F7,
IF(AND($F$7="Pendidikan Agama Islam dan Budi Pekerti",$F$8="XII"),PAI!J7,
IF(AND($F$7="Pendidikan Agama Buddha dan Budi Pekerti",$F$8="X"),BUDDHA!B7,
IF(AND($F$7="Pendidikan Agama Buddha dan Budi Pekerti",$F$8="XI"),BUDDHA!F7,
IF(AND($F$7="Pendidikan Agama Buddha dan Budi Pekerti",$F$8="XII"),BUDDHA!J7,
IF(AND($F$7="Pendidikan Agama Hindu dan Budi Pekerti",$F$8="X"),HINDU!B7,
IF(AND($F$7="Pendidikan Agama Hindu dan Budi Pekerti",$F$8="XI"),HINDU!F7,
IF(AND($F$7="Pendidikan Agama Hindu dan Budi Pekerti",$F$8="XII"),HINDU!J7,
IF(AND($F$7="Pendidikan Agama Katholik dan Budi Pekerti",$F$8="X"),KATHOLIK!B7,
IF(AND($F$7="Pendidikan Agama Katholik dan Budi Pekerti",$F$8="XI"),KATHOLIK!F7,
IF(AND($F$7="Pendidikan Agama Katholik dan Budi Pekerti",$F$8="XII"),KATHOLIK!J7,
IF(AND($F$7="Pendidikan Agama Konghuchu dan Budi Pekerti",$F$8="X"),KONGHUCHU!B7,
IF(AND($F$7="Pendidikan Agama Konghuchu dan Budi Pekerti",$F$8="XI"),KONGHUCHU!F7,
IF(AND($F$7="Pendidikan Agama Konghuchu dan Budi Pekerti",$F$8="XII"),KONGHUCHU!J7,
IF(AND($F$7="Pendidikan Agama Kristen dan Budi Pekerti",$F$8="X"),KRISTEN!B7,
IF(AND($F$7="Pendidikan Agama Kristen dan Budi Pekerti",$F$8="XI"),KRISTEN!F7,
IF(AND($F$7="Pendidikan Agama Kristen dan Budi Pekerti",$F$8="XII"),KRISTEN!J7
)))))))))))))))))))</f>
        <v>0</v>
      </c>
      <c r="E20" s="192">
        <f>IF($F$7="","",
IF(AND($F$7="Pendidikan Agama Islam dan Budi Pekerti",$F$8="X"),PAI!C7,
IF(AND($F$7="Pendidikan Agama Islam dan Budi Pekerti",$F$8="XI"),PAI!G7,
IF(AND($F$7="Pendidikan Agama Islam dan Budi Pekerti",$F$8="XII"),PAI!K7,
IF(AND($F$7="Pendidikan Agama Buddha dan Budi Pekerti",$F$8="X"),BUDDHA!C7,
IF(AND($F$7="Pendidikan Agama Buddha dan Budi Pekerti",$F$8="XI"),BUDDHA!G7,
IF(AND($F$7="Pendidikan Agama Buddha dan Budi Pekerti",$F$8="XII"),BUDDHA!K7,
IF(AND($F$7="Pendidikan Agama Hindu dan Budi Pekerti",$F$8="X"),HINDU!C7,
IF(AND($F$7="Pendidikan Agama Hindu dan Budi Pekerti",$F$8="XI"),HINDU!G7,
IF(AND($F$7="Pendidikan Agama Hindu dan Budi Pekerti",$F$8="XII"),HINDU!K7,
IF(AND($F$7="Pendidikan Agama Katholik dan Budi Pekerti",$F$8="X"),KATHOLIK!C7,
IF(AND($F$7="Pendidikan Agama Katholik dan Budi Pekerti",$F$8="XI"),KATHOLIK!G7,
IF(AND($F$7="Pendidikan Agama Katholik dan Budi Pekerti",$F$8="XII"),KATHOLIK!K7,
IF(AND($F$7="Pendidikan Agama Konghuchu dan Budi Pekerti",$F$8="X"),KONGHUCHU!C7,
IF(AND($F$7="Pendidikan Agama Konghuchu dan Budi Pekerti",$F$8="XI"),KONGHUCHU!G7,
IF(AND($F$7="Pendidikan Agama Konghuchu dan Budi Pekerti",$F$8="XII"),KONGHUCHU!K7,
IF(AND($F$7="Pendidikan Agama Kristen dan Budi Pekerti",$F$8="X"),KRISTEN!C7,
IF(AND($F$7="Pendidikan Agama Kristen dan Budi Pekerti",$F$8="XI"),KRISTEN!G7,
IF(AND($F$7="Pendidikan Agama Kristen dan Budi Pekerti",$F$8="XII"),KRISTEN!K7
)))))))))))))))))))</f>
        <v>0</v>
      </c>
      <c r="F20" s="186">
        <f>IF($F$7="","",
IF(AND($F$7="Pendidikan Agama Islam dan Budi Pekerti",$F$8="X"),PAI!D7,
IF(AND($F$7="Pendidikan Agama Islam dan Budi Pekerti",$F$8="XI"),PAI!H7,
IF(AND($F$7="Pendidikan Agama Islam dan Budi Pekerti",$F$8="XII"),PAI!L7,
IF(AND($F$7="Pendidikan Agama Buddha dan Budi Pekerti",$F$8="X"),BUDDHA!D7,
IF(AND($F$7="Pendidikan Agama Buddha dan Budi Pekerti",$F$8="XI"),BUDDHA!H7,
IF(AND($F$7="Pendidikan Agama Buddha dan Budi Pekerti",$F$8="XII"),BUDDHA!L7,
IF(AND($F$7="Pendidikan Agama Hindu dan Budi Pekerti",$F$8="X"),HINDU!D7,
IF(AND($F$7="Pendidikan Agama Hindu dan Budi Pekerti",$F$8="XI"),HINDU!H7,
IF(AND($F$7="Pendidikan Agama Hindu dan Budi Pekerti",$F$8="XII"),HINDU!L7,
IF(AND($F$7="Pendidikan Agama Katholik dan Budi Pekerti",$F$8="X"),KATHOLIK!D7,
IF(AND($F$7="Pendidikan Agama Katholik dan Budi Pekerti",$F$8="XI"),KATHOLIK!H7,
IF(AND($F$7="Pendidikan Agama Katholik dan Budi Pekerti",$F$8="XII"),KATHOLIK!L7,
IF(AND($F$7="Pendidikan Agama Konghuchu dan Budi Pekerti",$F$8="X"),KONGHUCHU!D7,
IF(AND($F$7="Pendidikan Agama Konghuchu dan Budi Pekerti",$F$8="XI"),KONGHUCHU!H7,
IF(AND($F$7="Pendidikan Agama Konghuchu dan Budi Pekerti",$F$8="XII"),KONGHUCHU!L7,
IF(AND($F$7="Pendidikan Agama Kristen dan Budi Pekerti",$F$8="X"),KRISTEN!D7,
IF(AND($F$7="Pendidikan Agama Kristen dan Budi Pekerti",$F$8="XI"),KRISTEN!H7,
IF(AND($F$7="Pendidikan Agama Kristen dan Budi Pekerti",$F$8="XII"),KRISTEN!L7
)))))))))))))))))))</f>
        <v>0</v>
      </c>
      <c r="G20" s="217"/>
      <c r="H20" s="217"/>
      <c r="I20" s="217"/>
      <c r="J20" s="191"/>
      <c r="N20" s="250">
        <v>5</v>
      </c>
      <c r="O20" s="250" t="b">
        <v>0</v>
      </c>
      <c r="P20" s="250">
        <f t="shared" si="5"/>
        <v>0</v>
      </c>
      <c r="Q20" s="250" t="str">
        <f t="shared" si="6"/>
        <v/>
      </c>
      <c r="R20" s="250" t="str">
        <f t="shared" si="7"/>
        <v/>
      </c>
      <c r="S20" s="251" t="str">
        <f t="shared" si="8"/>
        <v/>
      </c>
      <c r="T20" s="250" t="str">
        <f t="shared" si="9"/>
        <v/>
      </c>
      <c r="U20" s="251" t="str">
        <f t="shared" si="10"/>
        <v/>
      </c>
      <c r="V20" s="250" t="str">
        <f t="shared" si="11"/>
        <v/>
      </c>
      <c r="W20" s="250" t="b">
        <v>1</v>
      </c>
      <c r="X20" s="250">
        <f t="shared" si="12"/>
        <v>1</v>
      </c>
      <c r="Y20" s="250">
        <f t="shared" si="0"/>
        <v>5</v>
      </c>
      <c r="Z20" s="250">
        <f t="shared" si="1"/>
        <v>0</v>
      </c>
      <c r="AA20" s="251">
        <f t="shared" si="2"/>
        <v>0</v>
      </c>
      <c r="AB20" s="250">
        <f t="shared" si="3"/>
        <v>0</v>
      </c>
      <c r="AC20" s="251">
        <f t="shared" si="4"/>
        <v>0</v>
      </c>
      <c r="AD20" s="250">
        <f t="shared" si="13"/>
        <v>0</v>
      </c>
    </row>
    <row r="21" spans="2:30" ht="93" customHeight="1" x14ac:dyDescent="0.2">
      <c r="B21" s="185">
        <f t="shared" si="14"/>
        <v>6</v>
      </c>
      <c r="C21" s="185">
        <f>IF($F$7="","",
IF(AND($F$7="Pendidikan Agama Islam dan Budi Pekerti",$F$8="X"),PAI!A8,
IF(AND($F$7="Pendidikan Agama Islam dan Budi Pekerti",$F$8="XI"),PAI!E8,
IF(AND($F$7="Pendidikan Agama Islam dan Budi Pekerti",$F$8="XII"),PAI!I8,
IF(AND($F$7="Pendidikan Agama Buddha dan Budi Pekerti",$F$8="X"),BUDDHA!A8,
IF(AND($F$7="Pendidikan Agama Buddha dan Budi Pekerti",$F$8="XI"),BUDDHA!E8,
IF(AND($F$7="Pendidikan Agama Buddha dan Budi Pekerti",$F$8="XII"),BUDDHA!I8,
IF(AND($F$7="Pendidikan Agama Hindu dan Budi Pekerti",$F$8="X"),HINDU!A8,
IF(AND($F$7="Pendidikan Agama Hindu dan Budi Pekerti",$F$8="XI"),HINDU!E8,
IF(AND($F$7="Pendidikan Agama Hindu dan Budi Pekerti",$F$8="XII"),HINDU!I8,
IF(AND($F$7="Pendidikan Agama Katholik dan Budi Pekerti",$F$8="X"),KATHOLIK!A8,
IF(AND($F$7="Pendidikan Agama Katholik dan Budi Pekerti",$F$8="XI"),KATHOLIK!E8,
IF(AND($F$7="Pendidikan Agama Katholik dan Budi Pekerti",$F$8="XII"),KATHOLIK!I8,
IF(AND($F$7="Pendidikan Agama Konghuchu dan Budi Pekerti",$F$8="X"),KONGHUCHU!A8,
IF(AND($F$7="Pendidikan Agama Konghuchu dan Budi Pekerti",$F$8="XI"),KONGHUCHU!E8,
IF(AND($F$7="Pendidikan Agama Konghuchu dan Budi Pekerti",$F$8="XII"),KONGHUCHU!I8,
IF(AND($F$7="Pendidikan Agama Kristen dan Budi Pekerti",$F$8="X"),KRISTEN!A8,
IF(AND($F$7="Pendidikan Agama Kristen dan Budi Pekerti",$F$8="XI"),KRISTEN!E8,
IF(AND($F$7="Pendidikan Agama Kristen dan Budi Pekerti",$F$8="XII"),KRISTEN!I8
)))))))))))))))))))</f>
        <v>0</v>
      </c>
      <c r="D21" s="186">
        <f>IF($F$7="","",
IF(AND($F$7="Pendidikan Agama Islam dan Budi Pekerti",$F$8="X"),PAI!B8,
IF(AND($F$7="Pendidikan Agama Islam dan Budi Pekerti",$F$8="XI"),PAI!F8,
IF(AND($F$7="Pendidikan Agama Islam dan Budi Pekerti",$F$8="XII"),PAI!J8,
IF(AND($F$7="Pendidikan Agama Buddha dan Budi Pekerti",$F$8="X"),BUDDHA!B8,
IF(AND($F$7="Pendidikan Agama Buddha dan Budi Pekerti",$F$8="XI"),BUDDHA!F8,
IF(AND($F$7="Pendidikan Agama Buddha dan Budi Pekerti",$F$8="XII"),BUDDHA!J8,
IF(AND($F$7="Pendidikan Agama Hindu dan Budi Pekerti",$F$8="X"),HINDU!B8,
IF(AND($F$7="Pendidikan Agama Hindu dan Budi Pekerti",$F$8="XI"),HINDU!F8,
IF(AND($F$7="Pendidikan Agama Hindu dan Budi Pekerti",$F$8="XII"),HINDU!J8,
IF(AND($F$7="Pendidikan Agama Katholik dan Budi Pekerti",$F$8="X"),KATHOLIK!B8,
IF(AND($F$7="Pendidikan Agama Katholik dan Budi Pekerti",$F$8="XI"),KATHOLIK!F8,
IF(AND($F$7="Pendidikan Agama Katholik dan Budi Pekerti",$F$8="XII"),KATHOLIK!J8,
IF(AND($F$7="Pendidikan Agama Konghuchu dan Budi Pekerti",$F$8="X"),KONGHUCHU!B8,
IF(AND($F$7="Pendidikan Agama Konghuchu dan Budi Pekerti",$F$8="XI"),KONGHUCHU!F8,
IF(AND($F$7="Pendidikan Agama Konghuchu dan Budi Pekerti",$F$8="XII"),KONGHUCHU!J8,
IF(AND($F$7="Pendidikan Agama Kristen dan Budi Pekerti",$F$8="X"),KRISTEN!B8,
IF(AND($F$7="Pendidikan Agama Kristen dan Budi Pekerti",$F$8="XI"),KRISTEN!F8,
IF(AND($F$7="Pendidikan Agama Kristen dan Budi Pekerti",$F$8="XII"),KRISTEN!J8
)))))))))))))))))))</f>
        <v>0</v>
      </c>
      <c r="E21" s="192">
        <f>IF($F$7="","",
IF(AND($F$7="Pendidikan Agama Islam dan Budi Pekerti",$F$8="X"),PAI!C8,
IF(AND($F$7="Pendidikan Agama Islam dan Budi Pekerti",$F$8="XI"),PAI!G8,
IF(AND($F$7="Pendidikan Agama Islam dan Budi Pekerti",$F$8="XII"),PAI!K8,
IF(AND($F$7="Pendidikan Agama Buddha dan Budi Pekerti",$F$8="X"),BUDDHA!C8,
IF(AND($F$7="Pendidikan Agama Buddha dan Budi Pekerti",$F$8="XI"),BUDDHA!G8,
IF(AND($F$7="Pendidikan Agama Buddha dan Budi Pekerti",$F$8="XII"),BUDDHA!K8,
IF(AND($F$7="Pendidikan Agama Hindu dan Budi Pekerti",$F$8="X"),HINDU!C8,
IF(AND($F$7="Pendidikan Agama Hindu dan Budi Pekerti",$F$8="XI"),HINDU!G8,
IF(AND($F$7="Pendidikan Agama Hindu dan Budi Pekerti",$F$8="XII"),HINDU!K8,
IF(AND($F$7="Pendidikan Agama Katholik dan Budi Pekerti",$F$8="X"),KATHOLIK!C8,
IF(AND($F$7="Pendidikan Agama Katholik dan Budi Pekerti",$F$8="XI"),KATHOLIK!G8,
IF(AND($F$7="Pendidikan Agama Katholik dan Budi Pekerti",$F$8="XII"),KATHOLIK!K8,
IF(AND($F$7="Pendidikan Agama Konghuchu dan Budi Pekerti",$F$8="X"),KONGHUCHU!C8,
IF(AND($F$7="Pendidikan Agama Konghuchu dan Budi Pekerti",$F$8="XI"),KONGHUCHU!G8,
IF(AND($F$7="Pendidikan Agama Konghuchu dan Budi Pekerti",$F$8="XII"),KONGHUCHU!K8,
IF(AND($F$7="Pendidikan Agama Kristen dan Budi Pekerti",$F$8="X"),KRISTEN!C8,
IF(AND($F$7="Pendidikan Agama Kristen dan Budi Pekerti",$F$8="XI"),KRISTEN!G8,
IF(AND($F$7="Pendidikan Agama Kristen dan Budi Pekerti",$F$8="XII"),KRISTEN!K8
)))))))))))))))))))</f>
        <v>0</v>
      </c>
      <c r="F21" s="186">
        <f>IF($F$7="","",
IF(AND($F$7="Pendidikan Agama Islam dan Budi Pekerti",$F$8="X"),PAI!D8,
IF(AND($F$7="Pendidikan Agama Islam dan Budi Pekerti",$F$8="XI"),PAI!H8,
IF(AND($F$7="Pendidikan Agama Islam dan Budi Pekerti",$F$8="XII"),PAI!L8,
IF(AND($F$7="Pendidikan Agama Buddha dan Budi Pekerti",$F$8="X"),BUDDHA!D8,
IF(AND($F$7="Pendidikan Agama Buddha dan Budi Pekerti",$F$8="XI"),BUDDHA!H8,
IF(AND($F$7="Pendidikan Agama Buddha dan Budi Pekerti",$F$8="XII"),BUDDHA!L8,
IF(AND($F$7="Pendidikan Agama Hindu dan Budi Pekerti",$F$8="X"),HINDU!D8,
IF(AND($F$7="Pendidikan Agama Hindu dan Budi Pekerti",$F$8="XI"),HINDU!H8,
IF(AND($F$7="Pendidikan Agama Hindu dan Budi Pekerti",$F$8="XII"),HINDU!L8,
IF(AND($F$7="Pendidikan Agama Katholik dan Budi Pekerti",$F$8="X"),KATHOLIK!D8,
IF(AND($F$7="Pendidikan Agama Katholik dan Budi Pekerti",$F$8="XI"),KATHOLIK!H8,
IF(AND($F$7="Pendidikan Agama Katholik dan Budi Pekerti",$F$8="XII"),KATHOLIK!L8,
IF(AND($F$7="Pendidikan Agama Konghuchu dan Budi Pekerti",$F$8="X"),KONGHUCHU!D8,
IF(AND($F$7="Pendidikan Agama Konghuchu dan Budi Pekerti",$F$8="XI"),KONGHUCHU!H8,
IF(AND($F$7="Pendidikan Agama Konghuchu dan Budi Pekerti",$F$8="XII"),KONGHUCHU!L8,
IF(AND($F$7="Pendidikan Agama Kristen dan Budi Pekerti",$F$8="X"),KRISTEN!D8,
IF(AND($F$7="Pendidikan Agama Kristen dan Budi Pekerti",$F$8="XI"),KRISTEN!H8,
IF(AND($F$7="Pendidikan Agama Kristen dan Budi Pekerti",$F$8="XII"),KRISTEN!L8
)))))))))))))))))))</f>
        <v>0</v>
      </c>
      <c r="G21" s="216"/>
      <c r="H21" s="216"/>
      <c r="I21" s="216"/>
      <c r="J21" s="189"/>
      <c r="N21" s="250">
        <v>6</v>
      </c>
      <c r="O21" s="250" t="b">
        <v>0</v>
      </c>
      <c r="P21" s="250">
        <f t="shared" si="5"/>
        <v>0</v>
      </c>
      <c r="Q21" s="250" t="str">
        <f t="shared" si="6"/>
        <v/>
      </c>
      <c r="R21" s="250" t="str">
        <f t="shared" si="7"/>
        <v/>
      </c>
      <c r="S21" s="251" t="str">
        <f t="shared" si="8"/>
        <v/>
      </c>
      <c r="T21" s="250" t="str">
        <f t="shared" si="9"/>
        <v/>
      </c>
      <c r="U21" s="251" t="str">
        <f t="shared" si="10"/>
        <v/>
      </c>
      <c r="V21" s="250" t="str">
        <f t="shared" si="11"/>
        <v/>
      </c>
      <c r="W21" s="250" t="b">
        <v>0</v>
      </c>
      <c r="X21" s="250">
        <f t="shared" si="12"/>
        <v>0</v>
      </c>
      <c r="Y21" s="250" t="str">
        <f t="shared" si="0"/>
        <v/>
      </c>
      <c r="Z21" s="250" t="str">
        <f t="shared" si="1"/>
        <v/>
      </c>
      <c r="AA21" s="251" t="str">
        <f t="shared" si="2"/>
        <v/>
      </c>
      <c r="AB21" s="250" t="str">
        <f t="shared" si="3"/>
        <v/>
      </c>
      <c r="AC21" s="251" t="str">
        <f t="shared" si="4"/>
        <v/>
      </c>
      <c r="AD21" s="250" t="str">
        <f t="shared" si="13"/>
        <v/>
      </c>
    </row>
    <row r="22" spans="2:30" ht="93" customHeight="1" x14ac:dyDescent="0.2">
      <c r="B22" s="185">
        <f t="shared" si="14"/>
        <v>7</v>
      </c>
      <c r="C22" s="185">
        <f>IF($F$7="","",
IF(AND($F$7="Pendidikan Agama Islam dan Budi Pekerti",$F$8="X"),PAI!A9,
IF(AND($F$7="Pendidikan Agama Islam dan Budi Pekerti",$F$8="XI"),PAI!E9,
IF(AND($F$7="Pendidikan Agama Islam dan Budi Pekerti",$F$8="XII"),PAI!I9,
IF(AND($F$7="Pendidikan Agama Buddha dan Budi Pekerti",$F$8="X"),BUDDHA!A9,
IF(AND($F$7="Pendidikan Agama Buddha dan Budi Pekerti",$F$8="XI"),BUDDHA!E9,
IF(AND($F$7="Pendidikan Agama Buddha dan Budi Pekerti",$F$8="XII"),BUDDHA!I9,
IF(AND($F$7="Pendidikan Agama Hindu dan Budi Pekerti",$F$8="X"),HINDU!A9,
IF(AND($F$7="Pendidikan Agama Hindu dan Budi Pekerti",$F$8="XI"),HINDU!E9,
IF(AND($F$7="Pendidikan Agama Hindu dan Budi Pekerti",$F$8="XII"),HINDU!I9,
IF(AND($F$7="Pendidikan Agama Katholik dan Budi Pekerti",$F$8="X"),KATHOLIK!A9,
IF(AND($F$7="Pendidikan Agama Katholik dan Budi Pekerti",$F$8="XI"),KATHOLIK!E9,
IF(AND($F$7="Pendidikan Agama Katholik dan Budi Pekerti",$F$8="XII"),KATHOLIK!I9,
IF(AND($F$7="Pendidikan Agama Konghuchu dan Budi Pekerti",$F$8="X"),KONGHUCHU!A9,
IF(AND($F$7="Pendidikan Agama Konghuchu dan Budi Pekerti",$F$8="XI"),KONGHUCHU!E9,
IF(AND($F$7="Pendidikan Agama Konghuchu dan Budi Pekerti",$F$8="XII"),KONGHUCHU!I9,
IF(AND($F$7="Pendidikan Agama Kristen dan Budi Pekerti",$F$8="X"),KRISTEN!A9,
IF(AND($F$7="Pendidikan Agama Kristen dan Budi Pekerti",$F$8="XI"),KRISTEN!E9,
IF(AND($F$7="Pendidikan Agama Kristen dan Budi Pekerti",$F$8="XII"),KRISTEN!I9
)))))))))))))))))))</f>
        <v>0</v>
      </c>
      <c r="D22" s="186">
        <f>IF($F$7="","",
IF(AND($F$7="Pendidikan Agama Islam dan Budi Pekerti",$F$8="X"),PAI!B9,
IF(AND($F$7="Pendidikan Agama Islam dan Budi Pekerti",$F$8="XI"),PAI!F9,
IF(AND($F$7="Pendidikan Agama Islam dan Budi Pekerti",$F$8="XII"),PAI!J9,
IF(AND($F$7="Pendidikan Agama Buddha dan Budi Pekerti",$F$8="X"),BUDDHA!B9,
IF(AND($F$7="Pendidikan Agama Buddha dan Budi Pekerti",$F$8="XI"),BUDDHA!F9,
IF(AND($F$7="Pendidikan Agama Buddha dan Budi Pekerti",$F$8="XII"),BUDDHA!J9,
IF(AND($F$7="Pendidikan Agama Hindu dan Budi Pekerti",$F$8="X"),HINDU!B9,
IF(AND($F$7="Pendidikan Agama Hindu dan Budi Pekerti",$F$8="XI"),HINDU!F9,
IF(AND($F$7="Pendidikan Agama Hindu dan Budi Pekerti",$F$8="XII"),HINDU!J9,
IF(AND($F$7="Pendidikan Agama Katholik dan Budi Pekerti",$F$8="X"),KATHOLIK!B9,
IF(AND($F$7="Pendidikan Agama Katholik dan Budi Pekerti",$F$8="XI"),KATHOLIK!F9,
IF(AND($F$7="Pendidikan Agama Katholik dan Budi Pekerti",$F$8="XII"),KATHOLIK!J9,
IF(AND($F$7="Pendidikan Agama Konghuchu dan Budi Pekerti",$F$8="X"),KONGHUCHU!B9,
IF(AND($F$7="Pendidikan Agama Konghuchu dan Budi Pekerti",$F$8="XI"),KONGHUCHU!F9,
IF(AND($F$7="Pendidikan Agama Konghuchu dan Budi Pekerti",$F$8="XII"),KONGHUCHU!J9,
IF(AND($F$7="Pendidikan Agama Kristen dan Budi Pekerti",$F$8="X"),KRISTEN!B9,
IF(AND($F$7="Pendidikan Agama Kristen dan Budi Pekerti",$F$8="XI"),KRISTEN!F9,
IF(AND($F$7="Pendidikan Agama Kristen dan Budi Pekerti",$F$8="XII"),KRISTEN!J9
)))))))))))))))))))</f>
        <v>0</v>
      </c>
      <c r="E22" s="192">
        <f>IF($F$7="","",
IF(AND($F$7="Pendidikan Agama Islam dan Budi Pekerti",$F$8="X"),PAI!C9,
IF(AND($F$7="Pendidikan Agama Islam dan Budi Pekerti",$F$8="XI"),PAI!G9,
IF(AND($F$7="Pendidikan Agama Islam dan Budi Pekerti",$F$8="XII"),PAI!K9,
IF(AND($F$7="Pendidikan Agama Buddha dan Budi Pekerti",$F$8="X"),BUDDHA!C9,
IF(AND($F$7="Pendidikan Agama Buddha dan Budi Pekerti",$F$8="XI"),BUDDHA!G9,
IF(AND($F$7="Pendidikan Agama Buddha dan Budi Pekerti",$F$8="XII"),BUDDHA!K9,
IF(AND($F$7="Pendidikan Agama Hindu dan Budi Pekerti",$F$8="X"),HINDU!C9,
IF(AND($F$7="Pendidikan Agama Hindu dan Budi Pekerti",$F$8="XI"),HINDU!G9,
IF(AND($F$7="Pendidikan Agama Hindu dan Budi Pekerti",$F$8="XII"),HINDU!K9,
IF(AND($F$7="Pendidikan Agama Katholik dan Budi Pekerti",$F$8="X"),KATHOLIK!C9,
IF(AND($F$7="Pendidikan Agama Katholik dan Budi Pekerti",$F$8="XI"),KATHOLIK!G9,
IF(AND($F$7="Pendidikan Agama Katholik dan Budi Pekerti",$F$8="XII"),KATHOLIK!K9,
IF(AND($F$7="Pendidikan Agama Konghuchu dan Budi Pekerti",$F$8="X"),KONGHUCHU!C9,
IF(AND($F$7="Pendidikan Agama Konghuchu dan Budi Pekerti",$F$8="XI"),KONGHUCHU!G9,
IF(AND($F$7="Pendidikan Agama Konghuchu dan Budi Pekerti",$F$8="XII"),KONGHUCHU!K9,
IF(AND($F$7="Pendidikan Agama Kristen dan Budi Pekerti",$F$8="X"),KRISTEN!C9,
IF(AND($F$7="Pendidikan Agama Kristen dan Budi Pekerti",$F$8="XI"),KRISTEN!G9,
IF(AND($F$7="Pendidikan Agama Kristen dan Budi Pekerti",$F$8="XII"),KRISTEN!K9
)))))))))))))))))))</f>
        <v>0</v>
      </c>
      <c r="F22" s="186">
        <f>IF($F$7="","",
IF(AND($F$7="Pendidikan Agama Islam dan Budi Pekerti",$F$8="X"),PAI!D9,
IF(AND($F$7="Pendidikan Agama Islam dan Budi Pekerti",$F$8="XI"),PAI!H9,
IF(AND($F$7="Pendidikan Agama Islam dan Budi Pekerti",$F$8="XII"),PAI!L9,
IF(AND($F$7="Pendidikan Agama Buddha dan Budi Pekerti",$F$8="X"),BUDDHA!D9,
IF(AND($F$7="Pendidikan Agama Buddha dan Budi Pekerti",$F$8="XI"),BUDDHA!H9,
IF(AND($F$7="Pendidikan Agama Buddha dan Budi Pekerti",$F$8="XII"),BUDDHA!L9,
IF(AND($F$7="Pendidikan Agama Hindu dan Budi Pekerti",$F$8="X"),HINDU!D9,
IF(AND($F$7="Pendidikan Agama Hindu dan Budi Pekerti",$F$8="XI"),HINDU!H9,
IF(AND($F$7="Pendidikan Agama Hindu dan Budi Pekerti",$F$8="XII"),HINDU!L9,
IF(AND($F$7="Pendidikan Agama Katholik dan Budi Pekerti",$F$8="X"),KATHOLIK!D9,
IF(AND($F$7="Pendidikan Agama Katholik dan Budi Pekerti",$F$8="XI"),KATHOLIK!H9,
IF(AND($F$7="Pendidikan Agama Katholik dan Budi Pekerti",$F$8="XII"),KATHOLIK!L9,
IF(AND($F$7="Pendidikan Agama Konghuchu dan Budi Pekerti",$F$8="X"),KONGHUCHU!D9,
IF(AND($F$7="Pendidikan Agama Konghuchu dan Budi Pekerti",$F$8="XI"),KONGHUCHU!H9,
IF(AND($F$7="Pendidikan Agama Konghuchu dan Budi Pekerti",$F$8="XII"),KONGHUCHU!L9,
IF(AND($F$7="Pendidikan Agama Kristen dan Budi Pekerti",$F$8="X"),KRISTEN!D9,
IF(AND($F$7="Pendidikan Agama Kristen dan Budi Pekerti",$F$8="XI"),KRISTEN!H9,
IF(AND($F$7="Pendidikan Agama Kristen dan Budi Pekerti",$F$8="XII"),KRISTEN!L9
)))))))))))))))))))</f>
        <v>0</v>
      </c>
      <c r="G22" s="217"/>
      <c r="H22" s="217"/>
      <c r="I22" s="217"/>
      <c r="J22" s="191"/>
      <c r="N22" s="250">
        <v>7</v>
      </c>
      <c r="O22" s="250" t="b">
        <v>0</v>
      </c>
      <c r="P22" s="250">
        <f t="shared" si="5"/>
        <v>0</v>
      </c>
      <c r="Q22" s="250" t="str">
        <f t="shared" si="6"/>
        <v/>
      </c>
      <c r="R22" s="250" t="str">
        <f t="shared" si="7"/>
        <v/>
      </c>
      <c r="S22" s="251" t="str">
        <f t="shared" si="8"/>
        <v/>
      </c>
      <c r="T22" s="250" t="str">
        <f t="shared" si="9"/>
        <v/>
      </c>
      <c r="U22" s="251" t="str">
        <f t="shared" si="10"/>
        <v/>
      </c>
      <c r="V22" s="250" t="str">
        <f t="shared" si="11"/>
        <v/>
      </c>
      <c r="W22" s="250" t="b">
        <v>0</v>
      </c>
      <c r="X22" s="250">
        <f t="shared" si="12"/>
        <v>0</v>
      </c>
      <c r="Y22" s="250" t="str">
        <f t="shared" si="0"/>
        <v/>
      </c>
      <c r="Z22" s="250" t="str">
        <f t="shared" si="1"/>
        <v/>
      </c>
      <c r="AA22" s="251" t="str">
        <f t="shared" si="2"/>
        <v/>
      </c>
      <c r="AB22" s="250" t="str">
        <f t="shared" si="3"/>
        <v/>
      </c>
      <c r="AC22" s="251" t="str">
        <f t="shared" si="4"/>
        <v/>
      </c>
      <c r="AD22" s="250" t="str">
        <f t="shared" si="13"/>
        <v/>
      </c>
    </row>
    <row r="23" spans="2:30" ht="93" customHeight="1" x14ac:dyDescent="0.2">
      <c r="B23" s="185">
        <f t="shared" si="14"/>
        <v>8</v>
      </c>
      <c r="C23" s="185">
        <f>IF($F$7="","",
IF(AND($F$7="Pendidikan Agama Islam dan Budi Pekerti",$F$8="X"),PAI!A10,
IF(AND($F$7="Pendidikan Agama Islam dan Budi Pekerti",$F$8="XI"),PAI!E10,
IF(AND($F$7="Pendidikan Agama Islam dan Budi Pekerti",$F$8="XII"),PAI!I10,
IF(AND($F$7="Pendidikan Agama Buddha dan Budi Pekerti",$F$8="X"),BUDDHA!A10,
IF(AND($F$7="Pendidikan Agama Buddha dan Budi Pekerti",$F$8="XI"),BUDDHA!E10,
IF(AND($F$7="Pendidikan Agama Buddha dan Budi Pekerti",$F$8="XII"),BUDDHA!I10,
IF(AND($F$7="Pendidikan Agama Hindu dan Budi Pekerti",$F$8="X"),HINDU!A10,
IF(AND($F$7="Pendidikan Agama Hindu dan Budi Pekerti",$F$8="XI"),HINDU!E10,
IF(AND($F$7="Pendidikan Agama Hindu dan Budi Pekerti",$F$8="XII"),HINDU!I10,
IF(AND($F$7="Pendidikan Agama Katholik dan Budi Pekerti",$F$8="X"),KATHOLIK!A10,
IF(AND($F$7="Pendidikan Agama Katholik dan Budi Pekerti",$F$8="XI"),KATHOLIK!E10,
IF(AND($F$7="Pendidikan Agama Katholik dan Budi Pekerti",$F$8="XII"),KATHOLIK!I10,
IF(AND($F$7="Pendidikan Agama Konghuchu dan Budi Pekerti",$F$8="X"),KONGHUCHU!A10,
IF(AND($F$7="Pendidikan Agama Konghuchu dan Budi Pekerti",$F$8="XI"),KONGHUCHU!E10,
IF(AND($F$7="Pendidikan Agama Konghuchu dan Budi Pekerti",$F$8="XII"),KONGHUCHU!I10,
IF(AND($F$7="Pendidikan Agama Kristen dan Budi Pekerti",$F$8="X"),KRISTEN!A10,
IF(AND($F$7="Pendidikan Agama Kristen dan Budi Pekerti",$F$8="XI"),KRISTEN!E10,
IF(AND($F$7="Pendidikan Agama Kristen dan Budi Pekerti",$F$8="XII"),KRISTEN!I10
)))))))))))))))))))</f>
        <v>0</v>
      </c>
      <c r="D23" s="186">
        <f>IF($F$7="","",
IF(AND($F$7="Pendidikan Agama Islam dan Budi Pekerti",$F$8="X"),PAI!B10,
IF(AND($F$7="Pendidikan Agama Islam dan Budi Pekerti",$F$8="XI"),PAI!F10,
IF(AND($F$7="Pendidikan Agama Islam dan Budi Pekerti",$F$8="XII"),PAI!J10,
IF(AND($F$7="Pendidikan Agama Buddha dan Budi Pekerti",$F$8="X"),BUDDHA!B10,
IF(AND($F$7="Pendidikan Agama Buddha dan Budi Pekerti",$F$8="XI"),BUDDHA!F10,
IF(AND($F$7="Pendidikan Agama Buddha dan Budi Pekerti",$F$8="XII"),BUDDHA!J10,
IF(AND($F$7="Pendidikan Agama Hindu dan Budi Pekerti",$F$8="X"),HINDU!B10,
IF(AND($F$7="Pendidikan Agama Hindu dan Budi Pekerti",$F$8="XI"),HINDU!F10,
IF(AND($F$7="Pendidikan Agama Hindu dan Budi Pekerti",$F$8="XII"),HINDU!J10,
IF(AND($F$7="Pendidikan Agama Katholik dan Budi Pekerti",$F$8="X"),KATHOLIK!B10,
IF(AND($F$7="Pendidikan Agama Katholik dan Budi Pekerti",$F$8="XI"),KATHOLIK!F10,
IF(AND($F$7="Pendidikan Agama Katholik dan Budi Pekerti",$F$8="XII"),KATHOLIK!J10,
IF(AND($F$7="Pendidikan Agama Konghuchu dan Budi Pekerti",$F$8="X"),KONGHUCHU!B10,
IF(AND($F$7="Pendidikan Agama Konghuchu dan Budi Pekerti",$F$8="XI"),KONGHUCHU!F10,
IF(AND($F$7="Pendidikan Agama Konghuchu dan Budi Pekerti",$F$8="XII"),KONGHUCHU!J10,
IF(AND($F$7="Pendidikan Agama Kristen dan Budi Pekerti",$F$8="X"),KRISTEN!B10,
IF(AND($F$7="Pendidikan Agama Kristen dan Budi Pekerti",$F$8="XI"),KRISTEN!F10,
IF(AND($F$7="Pendidikan Agama Kristen dan Budi Pekerti",$F$8="XII"),KRISTEN!J10
)))))))))))))))))))</f>
        <v>0</v>
      </c>
      <c r="E23" s="192">
        <f>IF($F$7="","",
IF(AND($F$7="Pendidikan Agama Islam dan Budi Pekerti",$F$8="X"),PAI!C10,
IF(AND($F$7="Pendidikan Agama Islam dan Budi Pekerti",$F$8="XI"),PAI!G10,
IF(AND($F$7="Pendidikan Agama Islam dan Budi Pekerti",$F$8="XII"),PAI!K10,
IF(AND($F$7="Pendidikan Agama Buddha dan Budi Pekerti",$F$8="X"),BUDDHA!C10,
IF(AND($F$7="Pendidikan Agama Buddha dan Budi Pekerti",$F$8="XI"),BUDDHA!G10,
IF(AND($F$7="Pendidikan Agama Buddha dan Budi Pekerti",$F$8="XII"),BUDDHA!K10,
IF(AND($F$7="Pendidikan Agama Hindu dan Budi Pekerti",$F$8="X"),HINDU!C10,
IF(AND($F$7="Pendidikan Agama Hindu dan Budi Pekerti",$F$8="XI"),HINDU!G10,
IF(AND($F$7="Pendidikan Agama Hindu dan Budi Pekerti",$F$8="XII"),HINDU!K10,
IF(AND($F$7="Pendidikan Agama Katholik dan Budi Pekerti",$F$8="X"),KATHOLIK!C10,
IF(AND($F$7="Pendidikan Agama Katholik dan Budi Pekerti",$F$8="XI"),KATHOLIK!G10,
IF(AND($F$7="Pendidikan Agama Katholik dan Budi Pekerti",$F$8="XII"),KATHOLIK!K10,
IF(AND($F$7="Pendidikan Agama Konghuchu dan Budi Pekerti",$F$8="X"),KONGHUCHU!C10,
IF(AND($F$7="Pendidikan Agama Konghuchu dan Budi Pekerti",$F$8="XI"),KONGHUCHU!G10,
IF(AND($F$7="Pendidikan Agama Konghuchu dan Budi Pekerti",$F$8="XII"),KONGHUCHU!K10,
IF(AND($F$7="Pendidikan Agama Kristen dan Budi Pekerti",$F$8="X"),KRISTEN!C10,
IF(AND($F$7="Pendidikan Agama Kristen dan Budi Pekerti",$F$8="XI"),KRISTEN!G10,
IF(AND($F$7="Pendidikan Agama Kristen dan Budi Pekerti",$F$8="XII"),KRISTEN!K10
)))))))))))))))))))</f>
        <v>0</v>
      </c>
      <c r="F23" s="186">
        <f>IF($F$7="","",
IF(AND($F$7="Pendidikan Agama Islam dan Budi Pekerti",$F$8="X"),PAI!D10,
IF(AND($F$7="Pendidikan Agama Islam dan Budi Pekerti",$F$8="XI"),PAI!H10,
IF(AND($F$7="Pendidikan Agama Islam dan Budi Pekerti",$F$8="XII"),PAI!L10,
IF(AND($F$7="Pendidikan Agama Buddha dan Budi Pekerti",$F$8="X"),BUDDHA!D10,
IF(AND($F$7="Pendidikan Agama Buddha dan Budi Pekerti",$F$8="XI"),BUDDHA!H10,
IF(AND($F$7="Pendidikan Agama Buddha dan Budi Pekerti",$F$8="XII"),BUDDHA!L10,
IF(AND($F$7="Pendidikan Agama Hindu dan Budi Pekerti",$F$8="X"),HINDU!D10,
IF(AND($F$7="Pendidikan Agama Hindu dan Budi Pekerti",$F$8="XI"),HINDU!H10,
IF(AND($F$7="Pendidikan Agama Hindu dan Budi Pekerti",$F$8="XII"),HINDU!L10,
IF(AND($F$7="Pendidikan Agama Katholik dan Budi Pekerti",$F$8="X"),KATHOLIK!D10,
IF(AND($F$7="Pendidikan Agama Katholik dan Budi Pekerti",$F$8="XI"),KATHOLIK!H10,
IF(AND($F$7="Pendidikan Agama Katholik dan Budi Pekerti",$F$8="XII"),KATHOLIK!L10,
IF(AND($F$7="Pendidikan Agama Konghuchu dan Budi Pekerti",$F$8="X"),KONGHUCHU!D10,
IF(AND($F$7="Pendidikan Agama Konghuchu dan Budi Pekerti",$F$8="XI"),KONGHUCHU!H10,
IF(AND($F$7="Pendidikan Agama Konghuchu dan Budi Pekerti",$F$8="XII"),KONGHUCHU!L10,
IF(AND($F$7="Pendidikan Agama Kristen dan Budi Pekerti",$F$8="X"),KRISTEN!D10,
IF(AND($F$7="Pendidikan Agama Kristen dan Budi Pekerti",$F$8="XI"),KRISTEN!H10,
IF(AND($F$7="Pendidikan Agama Kristen dan Budi Pekerti",$F$8="XII"),KRISTEN!L10
)))))))))))))))))))</f>
        <v>0</v>
      </c>
      <c r="G23" s="216"/>
      <c r="H23" s="216"/>
      <c r="I23" s="216"/>
      <c r="J23" s="189"/>
      <c r="N23" s="250">
        <v>8</v>
      </c>
      <c r="O23" s="250" t="b">
        <v>0</v>
      </c>
      <c r="P23" s="250">
        <f t="shared" si="5"/>
        <v>0</v>
      </c>
      <c r="Q23" s="250" t="str">
        <f t="shared" si="6"/>
        <v/>
      </c>
      <c r="R23" s="250" t="str">
        <f t="shared" si="7"/>
        <v/>
      </c>
      <c r="S23" s="251" t="str">
        <f t="shared" si="8"/>
        <v/>
      </c>
      <c r="T23" s="250" t="str">
        <f t="shared" si="9"/>
        <v/>
      </c>
      <c r="U23" s="251" t="str">
        <f t="shared" si="10"/>
        <v/>
      </c>
      <c r="V23" s="250" t="str">
        <f t="shared" si="11"/>
        <v/>
      </c>
      <c r="W23" s="250" t="b">
        <v>0</v>
      </c>
      <c r="X23" s="250">
        <f t="shared" si="12"/>
        <v>0</v>
      </c>
      <c r="Y23" s="250" t="str">
        <f t="shared" si="0"/>
        <v/>
      </c>
      <c r="Z23" s="250" t="str">
        <f t="shared" si="1"/>
        <v/>
      </c>
      <c r="AA23" s="251" t="str">
        <f t="shared" si="2"/>
        <v/>
      </c>
      <c r="AB23" s="250" t="str">
        <f t="shared" si="3"/>
        <v/>
      </c>
      <c r="AC23" s="251" t="str">
        <f t="shared" si="4"/>
        <v/>
      </c>
      <c r="AD23" s="250" t="str">
        <f t="shared" si="13"/>
        <v/>
      </c>
    </row>
    <row r="24" spans="2:30" ht="93" customHeight="1" x14ac:dyDescent="0.2">
      <c r="B24" s="185">
        <f t="shared" si="14"/>
        <v>9</v>
      </c>
      <c r="C24" s="185">
        <f>IF($F$7="","",
IF(AND($F$7="Pendidikan Agama Islam dan Budi Pekerti",$F$8="X"),PAI!A11,
IF(AND($F$7="Pendidikan Agama Islam dan Budi Pekerti",$F$8="XI"),PAI!E11,
IF(AND($F$7="Pendidikan Agama Islam dan Budi Pekerti",$F$8="XII"),PAI!I11,
IF(AND($F$7="Pendidikan Agama Buddha dan Budi Pekerti",$F$8="X"),BUDDHA!A11,
IF(AND($F$7="Pendidikan Agama Buddha dan Budi Pekerti",$F$8="XI"),BUDDHA!E11,
IF(AND($F$7="Pendidikan Agama Buddha dan Budi Pekerti",$F$8="XII"),BUDDHA!I11,
IF(AND($F$7="Pendidikan Agama Hindu dan Budi Pekerti",$F$8="X"),HINDU!A11,
IF(AND($F$7="Pendidikan Agama Hindu dan Budi Pekerti",$F$8="XI"),HINDU!E11,
IF(AND($F$7="Pendidikan Agama Hindu dan Budi Pekerti",$F$8="XII"),HINDU!I11,
IF(AND($F$7="Pendidikan Agama Katholik dan Budi Pekerti",$F$8="X"),KATHOLIK!A11,
IF(AND($F$7="Pendidikan Agama Katholik dan Budi Pekerti",$F$8="XI"),KATHOLIK!E11,
IF(AND($F$7="Pendidikan Agama Katholik dan Budi Pekerti",$F$8="XII"),KATHOLIK!I11,
IF(AND($F$7="Pendidikan Agama Konghuchu dan Budi Pekerti",$F$8="X"),KONGHUCHU!A11,
IF(AND($F$7="Pendidikan Agama Konghuchu dan Budi Pekerti",$F$8="XI"),KONGHUCHU!E11,
IF(AND($F$7="Pendidikan Agama Konghuchu dan Budi Pekerti",$F$8="XII"),KONGHUCHU!I11,
IF(AND($F$7="Pendidikan Agama Kristen dan Budi Pekerti",$F$8="X"),KRISTEN!A11,
IF(AND($F$7="Pendidikan Agama Kristen dan Budi Pekerti",$F$8="XI"),KRISTEN!E11,
IF(AND($F$7="Pendidikan Agama Kristen dan Budi Pekerti",$F$8="XII"),KRISTEN!I11
)))))))))))))))))))</f>
        <v>0</v>
      </c>
      <c r="D24" s="186">
        <f>IF($F$7="","",
IF(AND($F$7="Pendidikan Agama Islam dan Budi Pekerti",$F$8="X"),PAI!B11,
IF(AND($F$7="Pendidikan Agama Islam dan Budi Pekerti",$F$8="XI"),PAI!F11,
IF(AND($F$7="Pendidikan Agama Islam dan Budi Pekerti",$F$8="XII"),PAI!J11,
IF(AND($F$7="Pendidikan Agama Buddha dan Budi Pekerti",$F$8="X"),BUDDHA!B11,
IF(AND($F$7="Pendidikan Agama Buddha dan Budi Pekerti",$F$8="XI"),BUDDHA!F11,
IF(AND($F$7="Pendidikan Agama Buddha dan Budi Pekerti",$F$8="XII"),BUDDHA!J11,
IF(AND($F$7="Pendidikan Agama Hindu dan Budi Pekerti",$F$8="X"),HINDU!B11,
IF(AND($F$7="Pendidikan Agama Hindu dan Budi Pekerti",$F$8="XI"),HINDU!F11,
IF(AND($F$7="Pendidikan Agama Hindu dan Budi Pekerti",$F$8="XII"),HINDU!J11,
IF(AND($F$7="Pendidikan Agama Katholik dan Budi Pekerti",$F$8="X"),KATHOLIK!B11,
IF(AND($F$7="Pendidikan Agama Katholik dan Budi Pekerti",$F$8="XI"),KATHOLIK!F11,
IF(AND($F$7="Pendidikan Agama Katholik dan Budi Pekerti",$F$8="XII"),KATHOLIK!J11,
IF(AND($F$7="Pendidikan Agama Konghuchu dan Budi Pekerti",$F$8="X"),KONGHUCHU!B11,
IF(AND($F$7="Pendidikan Agama Konghuchu dan Budi Pekerti",$F$8="XI"),KONGHUCHU!F11,
IF(AND($F$7="Pendidikan Agama Konghuchu dan Budi Pekerti",$F$8="XII"),KONGHUCHU!J11,
IF(AND($F$7="Pendidikan Agama Kristen dan Budi Pekerti",$F$8="X"),KRISTEN!B11,
IF(AND($F$7="Pendidikan Agama Kristen dan Budi Pekerti",$F$8="XI"),KRISTEN!F11,
IF(AND($F$7="Pendidikan Agama Kristen dan Budi Pekerti",$F$8="XII"),KRISTEN!J11
)))))))))))))))))))</f>
        <v>0</v>
      </c>
      <c r="E24" s="192">
        <f>IF($F$7="","",
IF(AND($F$7="Pendidikan Agama Islam dan Budi Pekerti",$F$8="X"),PAI!C11,
IF(AND($F$7="Pendidikan Agama Islam dan Budi Pekerti",$F$8="XI"),PAI!G11,
IF(AND($F$7="Pendidikan Agama Islam dan Budi Pekerti",$F$8="XII"),PAI!K11,
IF(AND($F$7="Pendidikan Agama Buddha dan Budi Pekerti",$F$8="X"),BUDDHA!C11,
IF(AND($F$7="Pendidikan Agama Buddha dan Budi Pekerti",$F$8="XI"),BUDDHA!G11,
IF(AND($F$7="Pendidikan Agama Buddha dan Budi Pekerti",$F$8="XII"),BUDDHA!K11,
IF(AND($F$7="Pendidikan Agama Hindu dan Budi Pekerti",$F$8="X"),HINDU!C11,
IF(AND($F$7="Pendidikan Agama Hindu dan Budi Pekerti",$F$8="XI"),HINDU!G11,
IF(AND($F$7="Pendidikan Agama Hindu dan Budi Pekerti",$F$8="XII"),HINDU!K11,
IF(AND($F$7="Pendidikan Agama Katholik dan Budi Pekerti",$F$8="X"),KATHOLIK!C11,
IF(AND($F$7="Pendidikan Agama Katholik dan Budi Pekerti",$F$8="XI"),KATHOLIK!G11,
IF(AND($F$7="Pendidikan Agama Katholik dan Budi Pekerti",$F$8="XII"),KATHOLIK!K11,
IF(AND($F$7="Pendidikan Agama Konghuchu dan Budi Pekerti",$F$8="X"),KONGHUCHU!C11,
IF(AND($F$7="Pendidikan Agama Konghuchu dan Budi Pekerti",$F$8="XI"),KONGHUCHU!G11,
IF(AND($F$7="Pendidikan Agama Konghuchu dan Budi Pekerti",$F$8="XII"),KONGHUCHU!K11,
IF(AND($F$7="Pendidikan Agama Kristen dan Budi Pekerti",$F$8="X"),KRISTEN!C11,
IF(AND($F$7="Pendidikan Agama Kristen dan Budi Pekerti",$F$8="XI"),KRISTEN!G11,
IF(AND($F$7="Pendidikan Agama Kristen dan Budi Pekerti",$F$8="XII"),KRISTEN!K11
)))))))))))))))))))</f>
        <v>0</v>
      </c>
      <c r="F24" s="186">
        <f>IF($F$7="","",
IF(AND($F$7="Pendidikan Agama Islam dan Budi Pekerti",$F$8="X"),PAI!D11,
IF(AND($F$7="Pendidikan Agama Islam dan Budi Pekerti",$F$8="XI"),PAI!H11,
IF(AND($F$7="Pendidikan Agama Islam dan Budi Pekerti",$F$8="XII"),PAI!L11,
IF(AND($F$7="Pendidikan Agama Buddha dan Budi Pekerti",$F$8="X"),BUDDHA!D11,
IF(AND($F$7="Pendidikan Agama Buddha dan Budi Pekerti",$F$8="XI"),BUDDHA!H11,
IF(AND($F$7="Pendidikan Agama Buddha dan Budi Pekerti",$F$8="XII"),BUDDHA!L11,
IF(AND($F$7="Pendidikan Agama Hindu dan Budi Pekerti",$F$8="X"),HINDU!D11,
IF(AND($F$7="Pendidikan Agama Hindu dan Budi Pekerti",$F$8="XI"),HINDU!H11,
IF(AND($F$7="Pendidikan Agama Hindu dan Budi Pekerti",$F$8="XII"),HINDU!L11,
IF(AND($F$7="Pendidikan Agama Katholik dan Budi Pekerti",$F$8="X"),KATHOLIK!D11,
IF(AND($F$7="Pendidikan Agama Katholik dan Budi Pekerti",$F$8="XI"),KATHOLIK!H11,
IF(AND($F$7="Pendidikan Agama Katholik dan Budi Pekerti",$F$8="XII"),KATHOLIK!L11,
IF(AND($F$7="Pendidikan Agama Konghuchu dan Budi Pekerti",$F$8="X"),KONGHUCHU!D11,
IF(AND($F$7="Pendidikan Agama Konghuchu dan Budi Pekerti",$F$8="XI"),KONGHUCHU!H11,
IF(AND($F$7="Pendidikan Agama Konghuchu dan Budi Pekerti",$F$8="XII"),KONGHUCHU!L11,
IF(AND($F$7="Pendidikan Agama Kristen dan Budi Pekerti",$F$8="X"),KRISTEN!D11,
IF(AND($F$7="Pendidikan Agama Kristen dan Budi Pekerti",$F$8="XI"),KRISTEN!H11,
IF(AND($F$7="Pendidikan Agama Kristen dan Budi Pekerti",$F$8="XII"),KRISTEN!L11
)))))))))))))))))))</f>
        <v>0</v>
      </c>
      <c r="G24" s="217"/>
      <c r="H24" s="217"/>
      <c r="I24" s="217"/>
      <c r="J24" s="191"/>
      <c r="N24" s="250">
        <v>9</v>
      </c>
      <c r="O24" s="250" t="b">
        <v>0</v>
      </c>
      <c r="P24" s="250">
        <f t="shared" si="5"/>
        <v>0</v>
      </c>
      <c r="Q24" s="250" t="str">
        <f t="shared" si="6"/>
        <v/>
      </c>
      <c r="R24" s="250" t="str">
        <f t="shared" si="7"/>
        <v/>
      </c>
      <c r="S24" s="251" t="str">
        <f t="shared" si="8"/>
        <v/>
      </c>
      <c r="T24" s="250" t="str">
        <f t="shared" si="9"/>
        <v/>
      </c>
      <c r="U24" s="251" t="str">
        <f t="shared" si="10"/>
        <v/>
      </c>
      <c r="V24" s="250" t="str">
        <f t="shared" si="11"/>
        <v/>
      </c>
      <c r="W24" s="250" t="b">
        <v>0</v>
      </c>
      <c r="X24" s="250">
        <f t="shared" si="12"/>
        <v>0</v>
      </c>
      <c r="Y24" s="250" t="str">
        <f t="shared" si="0"/>
        <v/>
      </c>
      <c r="Z24" s="250" t="str">
        <f t="shared" si="1"/>
        <v/>
      </c>
      <c r="AA24" s="251" t="str">
        <f t="shared" si="2"/>
        <v/>
      </c>
      <c r="AB24" s="250" t="str">
        <f t="shared" si="3"/>
        <v/>
      </c>
      <c r="AC24" s="251" t="str">
        <f t="shared" si="4"/>
        <v/>
      </c>
      <c r="AD24" s="250" t="str">
        <f t="shared" si="13"/>
        <v/>
      </c>
    </row>
    <row r="25" spans="2:30" ht="93" customHeight="1" x14ac:dyDescent="0.2">
      <c r="B25" s="185">
        <f t="shared" si="14"/>
        <v>10</v>
      </c>
      <c r="C25" s="185">
        <f>IF($F$7="","",
IF(AND($F$7="Pendidikan Agama Islam dan Budi Pekerti",$F$8="X"),PAI!A12,
IF(AND($F$7="Pendidikan Agama Islam dan Budi Pekerti",$F$8="XI"),PAI!E12,
IF(AND($F$7="Pendidikan Agama Islam dan Budi Pekerti",$F$8="XII"),PAI!I12,
IF(AND($F$7="Pendidikan Agama Buddha dan Budi Pekerti",$F$8="X"),BUDDHA!A12,
IF(AND($F$7="Pendidikan Agama Buddha dan Budi Pekerti",$F$8="XI"),BUDDHA!E12,
IF(AND($F$7="Pendidikan Agama Buddha dan Budi Pekerti",$F$8="XII"),BUDDHA!I12,
IF(AND($F$7="Pendidikan Agama Hindu dan Budi Pekerti",$F$8="X"),HINDU!A12,
IF(AND($F$7="Pendidikan Agama Hindu dan Budi Pekerti",$F$8="XI"),HINDU!E12,
IF(AND($F$7="Pendidikan Agama Hindu dan Budi Pekerti",$F$8="XII"),HINDU!I12,
IF(AND($F$7="Pendidikan Agama Katholik dan Budi Pekerti",$F$8="X"),KATHOLIK!A12,
IF(AND($F$7="Pendidikan Agama Katholik dan Budi Pekerti",$F$8="XI"),KATHOLIK!E12,
IF(AND($F$7="Pendidikan Agama Katholik dan Budi Pekerti",$F$8="XII"),KATHOLIK!I12,
IF(AND($F$7="Pendidikan Agama Konghuchu dan Budi Pekerti",$F$8="X"),KONGHUCHU!A12,
IF(AND($F$7="Pendidikan Agama Konghuchu dan Budi Pekerti",$F$8="XI"),KONGHUCHU!E12,
IF(AND($F$7="Pendidikan Agama Konghuchu dan Budi Pekerti",$F$8="XII"),KONGHUCHU!I12,
IF(AND($F$7="Pendidikan Agama Kristen dan Budi Pekerti",$F$8="X"),KRISTEN!A12,
IF(AND($F$7="Pendidikan Agama Kristen dan Budi Pekerti",$F$8="XI"),KRISTEN!E12,
IF(AND($F$7="Pendidikan Agama Kristen dan Budi Pekerti",$F$8="XII"),KRISTEN!I12
)))))))))))))))))))</f>
        <v>0</v>
      </c>
      <c r="D25" s="186">
        <f>IF($F$7="","",
IF(AND($F$7="Pendidikan Agama Islam dan Budi Pekerti",$F$8="X"),PAI!B12,
IF(AND($F$7="Pendidikan Agama Islam dan Budi Pekerti",$F$8="XI"),PAI!F12,
IF(AND($F$7="Pendidikan Agama Islam dan Budi Pekerti",$F$8="XII"),PAI!J12,
IF(AND($F$7="Pendidikan Agama Buddha dan Budi Pekerti",$F$8="X"),BUDDHA!B12,
IF(AND($F$7="Pendidikan Agama Buddha dan Budi Pekerti",$F$8="XI"),BUDDHA!F12,
IF(AND($F$7="Pendidikan Agama Buddha dan Budi Pekerti",$F$8="XII"),BUDDHA!J12,
IF(AND($F$7="Pendidikan Agama Hindu dan Budi Pekerti",$F$8="X"),HINDU!B12,
IF(AND($F$7="Pendidikan Agama Hindu dan Budi Pekerti",$F$8="XI"),HINDU!F12,
IF(AND($F$7="Pendidikan Agama Hindu dan Budi Pekerti",$F$8="XII"),HINDU!J12,
IF(AND($F$7="Pendidikan Agama Katholik dan Budi Pekerti",$F$8="X"),KATHOLIK!B12,
IF(AND($F$7="Pendidikan Agama Katholik dan Budi Pekerti",$F$8="XI"),KATHOLIK!F12,
IF(AND($F$7="Pendidikan Agama Katholik dan Budi Pekerti",$F$8="XII"),KATHOLIK!J12,
IF(AND($F$7="Pendidikan Agama Konghuchu dan Budi Pekerti",$F$8="X"),KONGHUCHU!B12,
IF(AND($F$7="Pendidikan Agama Konghuchu dan Budi Pekerti",$F$8="XI"),KONGHUCHU!F12,
IF(AND($F$7="Pendidikan Agama Konghuchu dan Budi Pekerti",$F$8="XII"),KONGHUCHU!J12,
IF(AND($F$7="Pendidikan Agama Kristen dan Budi Pekerti",$F$8="X"),KRISTEN!B12,
IF(AND($F$7="Pendidikan Agama Kristen dan Budi Pekerti",$F$8="XI"),KRISTEN!F12,
IF(AND($F$7="Pendidikan Agama Kristen dan Budi Pekerti",$F$8="XII"),KRISTEN!J12
)))))))))))))))))))</f>
        <v>0</v>
      </c>
      <c r="E25" s="192">
        <f>IF($F$7="","",
IF(AND($F$7="Pendidikan Agama Islam dan Budi Pekerti",$F$8="X"),PAI!C12,
IF(AND($F$7="Pendidikan Agama Islam dan Budi Pekerti",$F$8="XI"),PAI!G12,
IF(AND($F$7="Pendidikan Agama Islam dan Budi Pekerti",$F$8="XII"),PAI!K12,
IF(AND($F$7="Pendidikan Agama Buddha dan Budi Pekerti",$F$8="X"),BUDDHA!C12,
IF(AND($F$7="Pendidikan Agama Buddha dan Budi Pekerti",$F$8="XI"),BUDDHA!G12,
IF(AND($F$7="Pendidikan Agama Buddha dan Budi Pekerti",$F$8="XII"),BUDDHA!K12,
IF(AND($F$7="Pendidikan Agama Hindu dan Budi Pekerti",$F$8="X"),HINDU!C12,
IF(AND($F$7="Pendidikan Agama Hindu dan Budi Pekerti",$F$8="XI"),HINDU!G12,
IF(AND($F$7="Pendidikan Agama Hindu dan Budi Pekerti",$F$8="XII"),HINDU!K12,
IF(AND($F$7="Pendidikan Agama Katholik dan Budi Pekerti",$F$8="X"),KATHOLIK!C12,
IF(AND($F$7="Pendidikan Agama Katholik dan Budi Pekerti",$F$8="XI"),KATHOLIK!G12,
IF(AND($F$7="Pendidikan Agama Katholik dan Budi Pekerti",$F$8="XII"),KATHOLIK!K12,
IF(AND($F$7="Pendidikan Agama Konghuchu dan Budi Pekerti",$F$8="X"),KONGHUCHU!C12,
IF(AND($F$7="Pendidikan Agama Konghuchu dan Budi Pekerti",$F$8="XI"),KONGHUCHU!G12,
IF(AND($F$7="Pendidikan Agama Konghuchu dan Budi Pekerti",$F$8="XII"),KONGHUCHU!K12,
IF(AND($F$7="Pendidikan Agama Kristen dan Budi Pekerti",$F$8="X"),KRISTEN!C12,
IF(AND($F$7="Pendidikan Agama Kristen dan Budi Pekerti",$F$8="XI"),KRISTEN!G12,
IF(AND($F$7="Pendidikan Agama Kristen dan Budi Pekerti",$F$8="XII"),KRISTEN!K12
)))))))))))))))))))</f>
        <v>0</v>
      </c>
      <c r="F25" s="186">
        <f>IF($F$7="","",
IF(AND($F$7="Pendidikan Agama Islam dan Budi Pekerti",$F$8="X"),PAI!D12,
IF(AND($F$7="Pendidikan Agama Islam dan Budi Pekerti",$F$8="XI"),PAI!H12,
IF(AND($F$7="Pendidikan Agama Islam dan Budi Pekerti",$F$8="XII"),PAI!L12,
IF(AND($F$7="Pendidikan Agama Buddha dan Budi Pekerti",$F$8="X"),BUDDHA!D12,
IF(AND($F$7="Pendidikan Agama Buddha dan Budi Pekerti",$F$8="XI"),BUDDHA!H12,
IF(AND($F$7="Pendidikan Agama Buddha dan Budi Pekerti",$F$8="XII"),BUDDHA!L12,
IF(AND($F$7="Pendidikan Agama Hindu dan Budi Pekerti",$F$8="X"),HINDU!D12,
IF(AND($F$7="Pendidikan Agama Hindu dan Budi Pekerti",$F$8="XI"),HINDU!H12,
IF(AND($F$7="Pendidikan Agama Hindu dan Budi Pekerti",$F$8="XII"),HINDU!L12,
IF(AND($F$7="Pendidikan Agama Katholik dan Budi Pekerti",$F$8="X"),KATHOLIK!D12,
IF(AND($F$7="Pendidikan Agama Katholik dan Budi Pekerti",$F$8="XI"),KATHOLIK!H12,
IF(AND($F$7="Pendidikan Agama Katholik dan Budi Pekerti",$F$8="XII"),KATHOLIK!L12,
IF(AND($F$7="Pendidikan Agama Konghuchu dan Budi Pekerti",$F$8="X"),KONGHUCHU!D12,
IF(AND($F$7="Pendidikan Agama Konghuchu dan Budi Pekerti",$F$8="XI"),KONGHUCHU!H12,
IF(AND($F$7="Pendidikan Agama Konghuchu dan Budi Pekerti",$F$8="XII"),KONGHUCHU!L12,
IF(AND($F$7="Pendidikan Agama Kristen dan Budi Pekerti",$F$8="X"),KRISTEN!D12,
IF(AND($F$7="Pendidikan Agama Kristen dan Budi Pekerti",$F$8="XI"),KRISTEN!H12,
IF(AND($F$7="Pendidikan Agama Kristen dan Budi Pekerti",$F$8="XII"),KRISTEN!L12
)))))))))))))))))))</f>
        <v>0</v>
      </c>
      <c r="G25" s="216"/>
      <c r="H25" s="216"/>
      <c r="I25" s="216"/>
      <c r="J25" s="189"/>
      <c r="K25" s="249"/>
      <c r="N25" s="250">
        <v>10</v>
      </c>
      <c r="O25" s="250" t="b">
        <v>0</v>
      </c>
      <c r="P25" s="250">
        <f t="shared" si="5"/>
        <v>0</v>
      </c>
      <c r="Q25" s="250" t="str">
        <f t="shared" si="6"/>
        <v/>
      </c>
      <c r="R25" s="250" t="str">
        <f t="shared" si="7"/>
        <v/>
      </c>
      <c r="S25" s="251" t="str">
        <f t="shared" si="8"/>
        <v/>
      </c>
      <c r="T25" s="250" t="str">
        <f t="shared" si="9"/>
        <v/>
      </c>
      <c r="U25" s="251" t="str">
        <f t="shared" si="10"/>
        <v/>
      </c>
      <c r="V25" s="250" t="str">
        <f t="shared" si="11"/>
        <v/>
      </c>
      <c r="W25" s="250" t="b">
        <v>0</v>
      </c>
      <c r="X25" s="250">
        <f t="shared" si="12"/>
        <v>0</v>
      </c>
      <c r="Y25" s="250" t="str">
        <f t="shared" si="0"/>
        <v/>
      </c>
      <c r="Z25" s="250" t="str">
        <f t="shared" si="1"/>
        <v/>
      </c>
      <c r="AA25" s="251" t="str">
        <f t="shared" si="2"/>
        <v/>
      </c>
      <c r="AB25" s="250" t="str">
        <f t="shared" si="3"/>
        <v/>
      </c>
      <c r="AC25" s="251" t="str">
        <f t="shared" si="4"/>
        <v/>
      </c>
      <c r="AD25" s="250" t="str">
        <f t="shared" si="13"/>
        <v/>
      </c>
    </row>
    <row r="26" spans="2:30" ht="93" customHeight="1" x14ac:dyDescent="0.2">
      <c r="B26" s="185">
        <f t="shared" si="14"/>
        <v>11</v>
      </c>
      <c r="C26" s="185">
        <f>IF($F$7="","",
IF(AND($F$7="Pendidikan Agama Islam dan Budi Pekerti",$F$8="X"),PAI!A13,
IF(AND($F$7="Pendidikan Agama Islam dan Budi Pekerti",$F$8="XI"),PAI!E13,
IF(AND($F$7="Pendidikan Agama Islam dan Budi Pekerti",$F$8="XII"),PAI!I13,
IF(AND($F$7="Pendidikan Agama Buddha dan Budi Pekerti",$F$8="X"),BUDDHA!A13,
IF(AND($F$7="Pendidikan Agama Buddha dan Budi Pekerti",$F$8="XI"),BUDDHA!E13,
IF(AND($F$7="Pendidikan Agama Buddha dan Budi Pekerti",$F$8="XII"),BUDDHA!I13,
IF(AND($F$7="Pendidikan Agama Hindu dan Budi Pekerti",$F$8="X"),HINDU!A13,
IF(AND($F$7="Pendidikan Agama Hindu dan Budi Pekerti",$F$8="XI"),HINDU!E13,
IF(AND($F$7="Pendidikan Agama Hindu dan Budi Pekerti",$F$8="XII"),HINDU!I13,
IF(AND($F$7="Pendidikan Agama Katholik dan Budi Pekerti",$F$8="X"),KATHOLIK!A13,
IF(AND($F$7="Pendidikan Agama Katholik dan Budi Pekerti",$F$8="XI"),KATHOLIK!E13,
IF(AND($F$7="Pendidikan Agama Katholik dan Budi Pekerti",$F$8="XII"),KATHOLIK!I13,
IF(AND($F$7="Pendidikan Agama Konghuchu dan Budi Pekerti",$F$8="X"),KONGHUCHU!A13,
IF(AND($F$7="Pendidikan Agama Konghuchu dan Budi Pekerti",$F$8="XI"),KONGHUCHU!E13,
IF(AND($F$7="Pendidikan Agama Konghuchu dan Budi Pekerti",$F$8="XII"),KONGHUCHU!I13,
IF(AND($F$7="Pendidikan Agama Kristen dan Budi Pekerti",$F$8="X"),KRISTEN!A13,
IF(AND($F$7="Pendidikan Agama Kristen dan Budi Pekerti",$F$8="XI"),KRISTEN!E13,
IF(AND($F$7="Pendidikan Agama Kristen dan Budi Pekerti",$F$8="XII"),KRISTEN!I13
)))))))))))))))))))</f>
        <v>0</v>
      </c>
      <c r="D26" s="186">
        <f>IF($F$7="","",
IF(AND($F$7="Pendidikan Agama Islam dan Budi Pekerti",$F$8="X"),PAI!B13,
IF(AND($F$7="Pendidikan Agama Islam dan Budi Pekerti",$F$8="XI"),PAI!F13,
IF(AND($F$7="Pendidikan Agama Islam dan Budi Pekerti",$F$8="XII"),PAI!J13,
IF(AND($F$7="Pendidikan Agama Buddha dan Budi Pekerti",$F$8="X"),BUDDHA!B13,
IF(AND($F$7="Pendidikan Agama Buddha dan Budi Pekerti",$F$8="XI"),BUDDHA!F13,
IF(AND($F$7="Pendidikan Agama Buddha dan Budi Pekerti",$F$8="XII"),BUDDHA!J13,
IF(AND($F$7="Pendidikan Agama Hindu dan Budi Pekerti",$F$8="X"),HINDU!B13,
IF(AND($F$7="Pendidikan Agama Hindu dan Budi Pekerti",$F$8="XI"),HINDU!F13,
IF(AND($F$7="Pendidikan Agama Hindu dan Budi Pekerti",$F$8="XII"),HINDU!J13,
IF(AND($F$7="Pendidikan Agama Katholik dan Budi Pekerti",$F$8="X"),KATHOLIK!B13,
IF(AND($F$7="Pendidikan Agama Katholik dan Budi Pekerti",$F$8="XI"),KATHOLIK!F13,
IF(AND($F$7="Pendidikan Agama Katholik dan Budi Pekerti",$F$8="XII"),KATHOLIK!J13,
IF(AND($F$7="Pendidikan Agama Konghuchu dan Budi Pekerti",$F$8="X"),KONGHUCHU!B13,
IF(AND($F$7="Pendidikan Agama Konghuchu dan Budi Pekerti",$F$8="XI"),KONGHUCHU!F13,
IF(AND($F$7="Pendidikan Agama Konghuchu dan Budi Pekerti",$F$8="XII"),KONGHUCHU!J13,
IF(AND($F$7="Pendidikan Agama Kristen dan Budi Pekerti",$F$8="X"),KRISTEN!B13,
IF(AND($F$7="Pendidikan Agama Kristen dan Budi Pekerti",$F$8="XI"),KRISTEN!F13,
IF(AND($F$7="Pendidikan Agama Kristen dan Budi Pekerti",$F$8="XII"),KRISTEN!J13
)))))))))))))))))))</f>
        <v>0</v>
      </c>
      <c r="E26" s="192">
        <f>IF($F$7="","",
IF(AND($F$7="Pendidikan Agama Islam dan Budi Pekerti",$F$8="X"),PAI!C13,
IF(AND($F$7="Pendidikan Agama Islam dan Budi Pekerti",$F$8="XI"),PAI!G13,
IF(AND($F$7="Pendidikan Agama Islam dan Budi Pekerti",$F$8="XII"),PAI!K13,
IF(AND($F$7="Pendidikan Agama Buddha dan Budi Pekerti",$F$8="X"),BUDDHA!C13,
IF(AND($F$7="Pendidikan Agama Buddha dan Budi Pekerti",$F$8="XI"),BUDDHA!G13,
IF(AND($F$7="Pendidikan Agama Buddha dan Budi Pekerti",$F$8="XII"),BUDDHA!K13,
IF(AND($F$7="Pendidikan Agama Hindu dan Budi Pekerti",$F$8="X"),HINDU!C13,
IF(AND($F$7="Pendidikan Agama Hindu dan Budi Pekerti",$F$8="XI"),HINDU!G13,
IF(AND($F$7="Pendidikan Agama Hindu dan Budi Pekerti",$F$8="XII"),HINDU!K13,
IF(AND($F$7="Pendidikan Agama Katholik dan Budi Pekerti",$F$8="X"),KATHOLIK!C13,
IF(AND($F$7="Pendidikan Agama Katholik dan Budi Pekerti",$F$8="XI"),KATHOLIK!G13,
IF(AND($F$7="Pendidikan Agama Katholik dan Budi Pekerti",$F$8="XII"),KATHOLIK!K13,
IF(AND($F$7="Pendidikan Agama Konghuchu dan Budi Pekerti",$F$8="X"),KONGHUCHU!C13,
IF(AND($F$7="Pendidikan Agama Konghuchu dan Budi Pekerti",$F$8="XI"),KONGHUCHU!G13,
IF(AND($F$7="Pendidikan Agama Konghuchu dan Budi Pekerti",$F$8="XII"),KONGHUCHU!K13,
IF(AND($F$7="Pendidikan Agama Kristen dan Budi Pekerti",$F$8="X"),KRISTEN!C13,
IF(AND($F$7="Pendidikan Agama Kristen dan Budi Pekerti",$F$8="XI"),KRISTEN!G13,
IF(AND($F$7="Pendidikan Agama Kristen dan Budi Pekerti",$F$8="XII"),KRISTEN!K13
)))))))))))))))))))</f>
        <v>0</v>
      </c>
      <c r="F26" s="186">
        <f>IF($F$7="","",
IF(AND($F$7="Pendidikan Agama Islam dan Budi Pekerti",$F$8="X"),PAI!D13,
IF(AND($F$7="Pendidikan Agama Islam dan Budi Pekerti",$F$8="XI"),PAI!H13,
IF(AND($F$7="Pendidikan Agama Islam dan Budi Pekerti",$F$8="XII"),PAI!L13,
IF(AND($F$7="Pendidikan Agama Buddha dan Budi Pekerti",$F$8="X"),BUDDHA!D13,
IF(AND($F$7="Pendidikan Agama Buddha dan Budi Pekerti",$F$8="XI"),BUDDHA!H13,
IF(AND($F$7="Pendidikan Agama Buddha dan Budi Pekerti",$F$8="XII"),BUDDHA!L13,
IF(AND($F$7="Pendidikan Agama Hindu dan Budi Pekerti",$F$8="X"),HINDU!D13,
IF(AND($F$7="Pendidikan Agama Hindu dan Budi Pekerti",$F$8="XI"),HINDU!H13,
IF(AND($F$7="Pendidikan Agama Hindu dan Budi Pekerti",$F$8="XII"),HINDU!L13,
IF(AND($F$7="Pendidikan Agama Katholik dan Budi Pekerti",$F$8="X"),KATHOLIK!D13,
IF(AND($F$7="Pendidikan Agama Katholik dan Budi Pekerti",$F$8="XI"),KATHOLIK!H13,
IF(AND($F$7="Pendidikan Agama Katholik dan Budi Pekerti",$F$8="XII"),KATHOLIK!L13,
IF(AND($F$7="Pendidikan Agama Konghuchu dan Budi Pekerti",$F$8="X"),KONGHUCHU!D13,
IF(AND($F$7="Pendidikan Agama Konghuchu dan Budi Pekerti",$F$8="XI"),KONGHUCHU!H13,
IF(AND($F$7="Pendidikan Agama Konghuchu dan Budi Pekerti",$F$8="XII"),KONGHUCHU!L13,
IF(AND($F$7="Pendidikan Agama Kristen dan Budi Pekerti",$F$8="X"),KRISTEN!D13,
IF(AND($F$7="Pendidikan Agama Kristen dan Budi Pekerti",$F$8="XI"),KRISTEN!H13,
IF(AND($F$7="Pendidikan Agama Kristen dan Budi Pekerti",$F$8="XII"),KRISTEN!L13
)))))))))))))))))))</f>
        <v>0</v>
      </c>
      <c r="G26" s="217"/>
      <c r="H26" s="217"/>
      <c r="I26" s="217"/>
      <c r="J26" s="191"/>
      <c r="N26" s="250">
        <v>11</v>
      </c>
      <c r="O26" s="250" t="b">
        <v>0</v>
      </c>
      <c r="P26" s="250">
        <f t="shared" si="5"/>
        <v>0</v>
      </c>
      <c r="Q26" s="250" t="str">
        <f t="shared" si="6"/>
        <v/>
      </c>
      <c r="R26" s="250" t="str">
        <f t="shared" si="7"/>
        <v/>
      </c>
      <c r="S26" s="251" t="str">
        <f t="shared" si="8"/>
        <v/>
      </c>
      <c r="T26" s="250" t="str">
        <f t="shared" si="9"/>
        <v/>
      </c>
      <c r="U26" s="251" t="str">
        <f t="shared" si="10"/>
        <v/>
      </c>
      <c r="V26" s="250" t="str">
        <f t="shared" si="11"/>
        <v/>
      </c>
      <c r="W26" s="250" t="b">
        <v>0</v>
      </c>
      <c r="X26" s="250">
        <f t="shared" si="12"/>
        <v>0</v>
      </c>
      <c r="Y26" s="250" t="str">
        <f t="shared" si="0"/>
        <v/>
      </c>
      <c r="Z26" s="250" t="str">
        <f t="shared" si="1"/>
        <v/>
      </c>
      <c r="AA26" s="251" t="str">
        <f t="shared" si="2"/>
        <v/>
      </c>
      <c r="AB26" s="250" t="str">
        <f t="shared" si="3"/>
        <v/>
      </c>
      <c r="AC26" s="251" t="str">
        <f t="shared" si="4"/>
        <v/>
      </c>
      <c r="AD26" s="250" t="str">
        <f t="shared" si="13"/>
        <v/>
      </c>
    </row>
    <row r="27" spans="2:30" ht="93" customHeight="1" x14ac:dyDescent="0.2">
      <c r="B27" s="185">
        <f t="shared" si="14"/>
        <v>12</v>
      </c>
      <c r="C27" s="185">
        <f>IF($F$7="","",
IF(AND($F$7="Pendidikan Agama Islam dan Budi Pekerti",$F$8="X"),PAI!A14,
IF(AND($F$7="Pendidikan Agama Islam dan Budi Pekerti",$F$8="XI"),PAI!E14,
IF(AND($F$7="Pendidikan Agama Islam dan Budi Pekerti",$F$8="XII"),PAI!I14,
IF(AND($F$7="Pendidikan Agama Buddha dan Budi Pekerti",$F$8="X"),BUDDHA!A14,
IF(AND($F$7="Pendidikan Agama Buddha dan Budi Pekerti",$F$8="XI"),BUDDHA!E14,
IF(AND($F$7="Pendidikan Agama Buddha dan Budi Pekerti",$F$8="XII"),BUDDHA!I14,
IF(AND($F$7="Pendidikan Agama Hindu dan Budi Pekerti",$F$8="X"),HINDU!A14,
IF(AND($F$7="Pendidikan Agama Hindu dan Budi Pekerti",$F$8="XI"),HINDU!E14,
IF(AND($F$7="Pendidikan Agama Hindu dan Budi Pekerti",$F$8="XII"),HINDU!I14,
IF(AND($F$7="Pendidikan Agama Katholik dan Budi Pekerti",$F$8="X"),KATHOLIK!A14,
IF(AND($F$7="Pendidikan Agama Katholik dan Budi Pekerti",$F$8="XI"),KATHOLIK!E14,
IF(AND($F$7="Pendidikan Agama Katholik dan Budi Pekerti",$F$8="XII"),KATHOLIK!I14,
IF(AND($F$7="Pendidikan Agama Konghuchu dan Budi Pekerti",$F$8="X"),KONGHUCHU!A14,
IF(AND($F$7="Pendidikan Agama Konghuchu dan Budi Pekerti",$F$8="XI"),KONGHUCHU!E14,
IF(AND($F$7="Pendidikan Agama Konghuchu dan Budi Pekerti",$F$8="XII"),KONGHUCHU!I14,
IF(AND($F$7="Pendidikan Agama Kristen dan Budi Pekerti",$F$8="X"),KRISTEN!A14,
IF(AND($F$7="Pendidikan Agama Kristen dan Budi Pekerti",$F$8="XI"),KRISTEN!E14,
IF(AND($F$7="Pendidikan Agama Kristen dan Budi Pekerti",$F$8="XII"),KRISTEN!I14
)))))))))))))))))))</f>
        <v>0</v>
      </c>
      <c r="D27" s="186">
        <f>IF($F$7="","",
IF(AND($F$7="Pendidikan Agama Islam dan Budi Pekerti",$F$8="X"),PAI!B14,
IF(AND($F$7="Pendidikan Agama Islam dan Budi Pekerti",$F$8="XI"),PAI!F14,
IF(AND($F$7="Pendidikan Agama Islam dan Budi Pekerti",$F$8="XII"),PAI!J14,
IF(AND($F$7="Pendidikan Agama Buddha dan Budi Pekerti",$F$8="X"),BUDDHA!B14,
IF(AND($F$7="Pendidikan Agama Buddha dan Budi Pekerti",$F$8="XI"),BUDDHA!F14,
IF(AND($F$7="Pendidikan Agama Buddha dan Budi Pekerti",$F$8="XII"),BUDDHA!J14,
IF(AND($F$7="Pendidikan Agama Hindu dan Budi Pekerti",$F$8="X"),HINDU!B14,
IF(AND($F$7="Pendidikan Agama Hindu dan Budi Pekerti",$F$8="XI"),HINDU!F14,
IF(AND($F$7="Pendidikan Agama Hindu dan Budi Pekerti",$F$8="XII"),HINDU!J14,
IF(AND($F$7="Pendidikan Agama Katholik dan Budi Pekerti",$F$8="X"),KATHOLIK!B14,
IF(AND($F$7="Pendidikan Agama Katholik dan Budi Pekerti",$F$8="XI"),KATHOLIK!F14,
IF(AND($F$7="Pendidikan Agama Katholik dan Budi Pekerti",$F$8="XII"),KATHOLIK!J14,
IF(AND($F$7="Pendidikan Agama Konghuchu dan Budi Pekerti",$F$8="X"),KONGHUCHU!B14,
IF(AND($F$7="Pendidikan Agama Konghuchu dan Budi Pekerti",$F$8="XI"),KONGHUCHU!F14,
IF(AND($F$7="Pendidikan Agama Konghuchu dan Budi Pekerti",$F$8="XII"),KONGHUCHU!J14,
IF(AND($F$7="Pendidikan Agama Kristen dan Budi Pekerti",$F$8="X"),KRISTEN!B14,
IF(AND($F$7="Pendidikan Agama Kristen dan Budi Pekerti",$F$8="XI"),KRISTEN!F14,
IF(AND($F$7="Pendidikan Agama Kristen dan Budi Pekerti",$F$8="XII"),KRISTEN!J14
)))))))))))))))))))</f>
        <v>0</v>
      </c>
      <c r="E27" s="192">
        <f>IF($F$7="","",
IF(AND($F$7="Pendidikan Agama Islam dan Budi Pekerti",$F$8="X"),PAI!C14,
IF(AND($F$7="Pendidikan Agama Islam dan Budi Pekerti",$F$8="XI"),PAI!G14,
IF(AND($F$7="Pendidikan Agama Islam dan Budi Pekerti",$F$8="XII"),PAI!K14,
IF(AND($F$7="Pendidikan Agama Buddha dan Budi Pekerti",$F$8="X"),BUDDHA!C14,
IF(AND($F$7="Pendidikan Agama Buddha dan Budi Pekerti",$F$8="XI"),BUDDHA!G14,
IF(AND($F$7="Pendidikan Agama Buddha dan Budi Pekerti",$F$8="XII"),BUDDHA!K14,
IF(AND($F$7="Pendidikan Agama Hindu dan Budi Pekerti",$F$8="X"),HINDU!C14,
IF(AND($F$7="Pendidikan Agama Hindu dan Budi Pekerti",$F$8="XI"),HINDU!G14,
IF(AND($F$7="Pendidikan Agama Hindu dan Budi Pekerti",$F$8="XII"),HINDU!K14,
IF(AND($F$7="Pendidikan Agama Katholik dan Budi Pekerti",$F$8="X"),KATHOLIK!C14,
IF(AND($F$7="Pendidikan Agama Katholik dan Budi Pekerti",$F$8="XI"),KATHOLIK!G14,
IF(AND($F$7="Pendidikan Agama Katholik dan Budi Pekerti",$F$8="XII"),KATHOLIK!K14,
IF(AND($F$7="Pendidikan Agama Konghuchu dan Budi Pekerti",$F$8="X"),KONGHUCHU!C14,
IF(AND($F$7="Pendidikan Agama Konghuchu dan Budi Pekerti",$F$8="XI"),KONGHUCHU!G14,
IF(AND($F$7="Pendidikan Agama Konghuchu dan Budi Pekerti",$F$8="XII"),KONGHUCHU!K14,
IF(AND($F$7="Pendidikan Agama Kristen dan Budi Pekerti",$F$8="X"),KRISTEN!C14,
IF(AND($F$7="Pendidikan Agama Kristen dan Budi Pekerti",$F$8="XI"),KRISTEN!G14,
IF(AND($F$7="Pendidikan Agama Kristen dan Budi Pekerti",$F$8="XII"),KRISTEN!K14
)))))))))))))))))))</f>
        <v>0</v>
      </c>
      <c r="F27" s="186">
        <f>IF($F$7="","",
IF(AND($F$7="Pendidikan Agama Islam dan Budi Pekerti",$F$8="X"),PAI!D14,
IF(AND($F$7="Pendidikan Agama Islam dan Budi Pekerti",$F$8="XI"),PAI!H14,
IF(AND($F$7="Pendidikan Agama Islam dan Budi Pekerti",$F$8="XII"),PAI!L14,
IF(AND($F$7="Pendidikan Agama Buddha dan Budi Pekerti",$F$8="X"),BUDDHA!D14,
IF(AND($F$7="Pendidikan Agama Buddha dan Budi Pekerti",$F$8="XI"),BUDDHA!H14,
IF(AND($F$7="Pendidikan Agama Buddha dan Budi Pekerti",$F$8="XII"),BUDDHA!L14,
IF(AND($F$7="Pendidikan Agama Hindu dan Budi Pekerti",$F$8="X"),HINDU!D14,
IF(AND($F$7="Pendidikan Agama Hindu dan Budi Pekerti",$F$8="XI"),HINDU!H14,
IF(AND($F$7="Pendidikan Agama Hindu dan Budi Pekerti",$F$8="XII"),HINDU!L14,
IF(AND($F$7="Pendidikan Agama Katholik dan Budi Pekerti",$F$8="X"),KATHOLIK!D14,
IF(AND($F$7="Pendidikan Agama Katholik dan Budi Pekerti",$F$8="XI"),KATHOLIK!H14,
IF(AND($F$7="Pendidikan Agama Katholik dan Budi Pekerti",$F$8="XII"),KATHOLIK!L14,
IF(AND($F$7="Pendidikan Agama Konghuchu dan Budi Pekerti",$F$8="X"),KONGHUCHU!D14,
IF(AND($F$7="Pendidikan Agama Konghuchu dan Budi Pekerti",$F$8="XI"),KONGHUCHU!H14,
IF(AND($F$7="Pendidikan Agama Konghuchu dan Budi Pekerti",$F$8="XII"),KONGHUCHU!L14,
IF(AND($F$7="Pendidikan Agama Kristen dan Budi Pekerti",$F$8="X"),KRISTEN!D14,
IF(AND($F$7="Pendidikan Agama Kristen dan Budi Pekerti",$F$8="XI"),KRISTEN!H14,
IF(AND($F$7="Pendidikan Agama Kristen dan Budi Pekerti",$F$8="XII"),KRISTEN!L14
)))))))))))))))))))</f>
        <v>0</v>
      </c>
      <c r="G27" s="216"/>
      <c r="H27" s="216"/>
      <c r="I27" s="216"/>
      <c r="J27" s="189"/>
      <c r="N27" s="250">
        <v>12</v>
      </c>
      <c r="O27" s="250" t="b">
        <v>0</v>
      </c>
      <c r="P27" s="250">
        <f t="shared" si="5"/>
        <v>0</v>
      </c>
      <c r="Q27" s="250" t="str">
        <f t="shared" si="6"/>
        <v/>
      </c>
      <c r="R27" s="250" t="str">
        <f t="shared" si="7"/>
        <v/>
      </c>
      <c r="S27" s="251" t="str">
        <f t="shared" si="8"/>
        <v/>
      </c>
      <c r="T27" s="250" t="str">
        <f t="shared" si="9"/>
        <v/>
      </c>
      <c r="U27" s="251" t="str">
        <f t="shared" si="10"/>
        <v/>
      </c>
      <c r="V27" s="250" t="str">
        <f t="shared" si="11"/>
        <v/>
      </c>
      <c r="W27" s="250" t="b">
        <v>0</v>
      </c>
      <c r="X27" s="250">
        <f t="shared" si="12"/>
        <v>0</v>
      </c>
      <c r="Y27" s="250" t="str">
        <f t="shared" si="0"/>
        <v/>
      </c>
      <c r="Z27" s="250" t="str">
        <f t="shared" si="1"/>
        <v/>
      </c>
      <c r="AA27" s="251" t="str">
        <f t="shared" si="2"/>
        <v/>
      </c>
      <c r="AB27" s="250" t="str">
        <f t="shared" si="3"/>
        <v/>
      </c>
      <c r="AC27" s="251" t="str">
        <f t="shared" si="4"/>
        <v/>
      </c>
      <c r="AD27" s="250" t="str">
        <f t="shared" si="13"/>
        <v/>
      </c>
    </row>
    <row r="28" spans="2:30" ht="93" customHeight="1" x14ac:dyDescent="0.2">
      <c r="B28" s="185">
        <f t="shared" si="14"/>
        <v>13</v>
      </c>
      <c r="C28" s="185">
        <f>IF($F$7="","",
IF(AND($F$7="Pendidikan Agama Islam dan Budi Pekerti",$F$8="X"),PAI!A15,
IF(AND($F$7="Pendidikan Agama Islam dan Budi Pekerti",$F$8="XI"),PAI!E15,
IF(AND($F$7="Pendidikan Agama Islam dan Budi Pekerti",$F$8="XII"),PAI!I15,
IF(AND($F$7="Pendidikan Agama Buddha dan Budi Pekerti",$F$8="X"),BUDDHA!A15,
IF(AND($F$7="Pendidikan Agama Buddha dan Budi Pekerti",$F$8="XI"),BUDDHA!E15,
IF(AND($F$7="Pendidikan Agama Buddha dan Budi Pekerti",$F$8="XII"),BUDDHA!I15,
IF(AND($F$7="Pendidikan Agama Hindu dan Budi Pekerti",$F$8="X"),HINDU!A15,
IF(AND($F$7="Pendidikan Agama Hindu dan Budi Pekerti",$F$8="XI"),HINDU!E15,
IF(AND($F$7="Pendidikan Agama Hindu dan Budi Pekerti",$F$8="XII"),HINDU!I15,
IF(AND($F$7="Pendidikan Agama Katholik dan Budi Pekerti",$F$8="X"),KATHOLIK!A15,
IF(AND($F$7="Pendidikan Agama Katholik dan Budi Pekerti",$F$8="XI"),KATHOLIK!E15,
IF(AND($F$7="Pendidikan Agama Katholik dan Budi Pekerti",$F$8="XII"),KATHOLIK!I15,
IF(AND($F$7="Pendidikan Agama Konghuchu dan Budi Pekerti",$F$8="X"),KONGHUCHU!A15,
IF(AND($F$7="Pendidikan Agama Konghuchu dan Budi Pekerti",$F$8="XI"),KONGHUCHU!E15,
IF(AND($F$7="Pendidikan Agama Konghuchu dan Budi Pekerti",$F$8="XII"),KONGHUCHU!I15,
IF(AND($F$7="Pendidikan Agama Kristen dan Budi Pekerti",$F$8="X"),KRISTEN!A15,
IF(AND($F$7="Pendidikan Agama Kristen dan Budi Pekerti",$F$8="XI"),KRISTEN!E15,
IF(AND($F$7="Pendidikan Agama Kristen dan Budi Pekerti",$F$8="XII"),KRISTEN!I15
)))))))))))))))))))</f>
        <v>0</v>
      </c>
      <c r="D28" s="186">
        <f>IF($F$7="","",
IF(AND($F$7="Pendidikan Agama Islam dan Budi Pekerti",$F$8="X"),PAI!B15,
IF(AND($F$7="Pendidikan Agama Islam dan Budi Pekerti",$F$8="XI"),PAI!F15,
IF(AND($F$7="Pendidikan Agama Islam dan Budi Pekerti",$F$8="XII"),PAI!J15,
IF(AND($F$7="Pendidikan Agama Buddha dan Budi Pekerti",$F$8="X"),BUDDHA!B15,
IF(AND($F$7="Pendidikan Agama Buddha dan Budi Pekerti",$F$8="XI"),BUDDHA!F15,
IF(AND($F$7="Pendidikan Agama Buddha dan Budi Pekerti",$F$8="XII"),BUDDHA!J15,
IF(AND($F$7="Pendidikan Agama Hindu dan Budi Pekerti",$F$8="X"),HINDU!B15,
IF(AND($F$7="Pendidikan Agama Hindu dan Budi Pekerti",$F$8="XI"),HINDU!F15,
IF(AND($F$7="Pendidikan Agama Hindu dan Budi Pekerti",$F$8="XII"),HINDU!J15,
IF(AND($F$7="Pendidikan Agama Katholik dan Budi Pekerti",$F$8="X"),KATHOLIK!B15,
IF(AND($F$7="Pendidikan Agama Katholik dan Budi Pekerti",$F$8="XI"),KATHOLIK!F15,
IF(AND($F$7="Pendidikan Agama Katholik dan Budi Pekerti",$F$8="XII"),KATHOLIK!J15,
IF(AND($F$7="Pendidikan Agama Konghuchu dan Budi Pekerti",$F$8="X"),KONGHUCHU!B15,
IF(AND($F$7="Pendidikan Agama Konghuchu dan Budi Pekerti",$F$8="XI"),KONGHUCHU!F15,
IF(AND($F$7="Pendidikan Agama Konghuchu dan Budi Pekerti",$F$8="XII"),KONGHUCHU!J15,
IF(AND($F$7="Pendidikan Agama Kristen dan Budi Pekerti",$F$8="X"),KRISTEN!B15,
IF(AND($F$7="Pendidikan Agama Kristen dan Budi Pekerti",$F$8="XI"),KRISTEN!F15,
IF(AND($F$7="Pendidikan Agama Kristen dan Budi Pekerti",$F$8="XII"),KRISTEN!J15
)))))))))))))))))))</f>
        <v>0</v>
      </c>
      <c r="E28" s="192">
        <f>IF($F$7="","",
IF(AND($F$7="Pendidikan Agama Islam dan Budi Pekerti",$F$8="X"),PAI!C15,
IF(AND($F$7="Pendidikan Agama Islam dan Budi Pekerti",$F$8="XI"),PAI!G15,
IF(AND($F$7="Pendidikan Agama Islam dan Budi Pekerti",$F$8="XII"),PAI!K15,
IF(AND($F$7="Pendidikan Agama Buddha dan Budi Pekerti",$F$8="X"),BUDDHA!C15,
IF(AND($F$7="Pendidikan Agama Buddha dan Budi Pekerti",$F$8="XI"),BUDDHA!G15,
IF(AND($F$7="Pendidikan Agama Buddha dan Budi Pekerti",$F$8="XII"),BUDDHA!K15,
IF(AND($F$7="Pendidikan Agama Hindu dan Budi Pekerti",$F$8="X"),HINDU!C15,
IF(AND($F$7="Pendidikan Agama Hindu dan Budi Pekerti",$F$8="XI"),HINDU!G15,
IF(AND($F$7="Pendidikan Agama Hindu dan Budi Pekerti",$F$8="XII"),HINDU!K15,
IF(AND($F$7="Pendidikan Agama Katholik dan Budi Pekerti",$F$8="X"),KATHOLIK!C15,
IF(AND($F$7="Pendidikan Agama Katholik dan Budi Pekerti",$F$8="XI"),KATHOLIK!G15,
IF(AND($F$7="Pendidikan Agama Katholik dan Budi Pekerti",$F$8="XII"),KATHOLIK!K15,
IF(AND($F$7="Pendidikan Agama Konghuchu dan Budi Pekerti",$F$8="X"),KONGHUCHU!C15,
IF(AND($F$7="Pendidikan Agama Konghuchu dan Budi Pekerti",$F$8="XI"),KONGHUCHU!G15,
IF(AND($F$7="Pendidikan Agama Konghuchu dan Budi Pekerti",$F$8="XII"),KONGHUCHU!K15,
IF(AND($F$7="Pendidikan Agama Kristen dan Budi Pekerti",$F$8="X"),KRISTEN!C15,
IF(AND($F$7="Pendidikan Agama Kristen dan Budi Pekerti",$F$8="XI"),KRISTEN!G15,
IF(AND($F$7="Pendidikan Agama Kristen dan Budi Pekerti",$F$8="XII"),KRISTEN!K15
)))))))))))))))))))</f>
        <v>0</v>
      </c>
      <c r="F28" s="186">
        <f>IF($F$7="","",
IF(AND($F$7="Pendidikan Agama Islam dan Budi Pekerti",$F$8="X"),PAI!D15,
IF(AND($F$7="Pendidikan Agama Islam dan Budi Pekerti",$F$8="XI"),PAI!H15,
IF(AND($F$7="Pendidikan Agama Islam dan Budi Pekerti",$F$8="XII"),PAI!L15,
IF(AND($F$7="Pendidikan Agama Buddha dan Budi Pekerti",$F$8="X"),BUDDHA!D15,
IF(AND($F$7="Pendidikan Agama Buddha dan Budi Pekerti",$F$8="XI"),BUDDHA!H15,
IF(AND($F$7="Pendidikan Agama Buddha dan Budi Pekerti",$F$8="XII"),BUDDHA!L15,
IF(AND($F$7="Pendidikan Agama Hindu dan Budi Pekerti",$F$8="X"),HINDU!D15,
IF(AND($F$7="Pendidikan Agama Hindu dan Budi Pekerti",$F$8="XI"),HINDU!H15,
IF(AND($F$7="Pendidikan Agama Hindu dan Budi Pekerti",$F$8="XII"),HINDU!L15,
IF(AND($F$7="Pendidikan Agama Katholik dan Budi Pekerti",$F$8="X"),KATHOLIK!D15,
IF(AND($F$7="Pendidikan Agama Katholik dan Budi Pekerti",$F$8="XI"),KATHOLIK!H15,
IF(AND($F$7="Pendidikan Agama Katholik dan Budi Pekerti",$F$8="XII"),KATHOLIK!L15,
IF(AND($F$7="Pendidikan Agama Konghuchu dan Budi Pekerti",$F$8="X"),KONGHUCHU!D15,
IF(AND($F$7="Pendidikan Agama Konghuchu dan Budi Pekerti",$F$8="XI"),KONGHUCHU!H15,
IF(AND($F$7="Pendidikan Agama Konghuchu dan Budi Pekerti",$F$8="XII"),KONGHUCHU!L15,
IF(AND($F$7="Pendidikan Agama Kristen dan Budi Pekerti",$F$8="X"),KRISTEN!D15,
IF(AND($F$7="Pendidikan Agama Kristen dan Budi Pekerti",$F$8="XI"),KRISTEN!H15,
IF(AND($F$7="Pendidikan Agama Kristen dan Budi Pekerti",$F$8="XII"),KRISTEN!L15
)))))))))))))))))))</f>
        <v>0</v>
      </c>
      <c r="G28" s="217"/>
      <c r="H28" s="217"/>
      <c r="I28" s="217"/>
      <c r="J28" s="191"/>
      <c r="N28" s="250">
        <v>13</v>
      </c>
      <c r="O28" s="250" t="b">
        <v>0</v>
      </c>
      <c r="P28" s="250">
        <f t="shared" si="5"/>
        <v>0</v>
      </c>
      <c r="Q28" s="250" t="str">
        <f t="shared" si="6"/>
        <v/>
      </c>
      <c r="R28" s="250" t="str">
        <f t="shared" si="7"/>
        <v/>
      </c>
      <c r="S28" s="251" t="str">
        <f t="shared" si="8"/>
        <v/>
      </c>
      <c r="T28" s="250" t="str">
        <f t="shared" si="9"/>
        <v/>
      </c>
      <c r="U28" s="251" t="str">
        <f t="shared" si="10"/>
        <v/>
      </c>
      <c r="V28" s="250" t="str">
        <f t="shared" si="11"/>
        <v/>
      </c>
      <c r="W28" s="250" t="b">
        <v>0</v>
      </c>
      <c r="X28" s="250">
        <f t="shared" si="12"/>
        <v>0</v>
      </c>
      <c r="Y28" s="250" t="str">
        <f t="shared" si="0"/>
        <v/>
      </c>
      <c r="Z28" s="250" t="str">
        <f t="shared" si="1"/>
        <v/>
      </c>
      <c r="AA28" s="251" t="str">
        <f t="shared" si="2"/>
        <v/>
      </c>
      <c r="AB28" s="250" t="str">
        <f t="shared" si="3"/>
        <v/>
      </c>
      <c r="AC28" s="251" t="str">
        <f t="shared" si="4"/>
        <v/>
      </c>
      <c r="AD28" s="250" t="str">
        <f t="shared" si="13"/>
        <v/>
      </c>
    </row>
    <row r="29" spans="2:30" ht="93" customHeight="1" x14ac:dyDescent="0.2">
      <c r="B29" s="185">
        <f t="shared" si="14"/>
        <v>14</v>
      </c>
      <c r="C29" s="185">
        <f>IF($F$7="","",
IF(AND($F$7="Pendidikan Agama Islam dan Budi Pekerti",$F$8="X"),PAI!A16,
IF(AND($F$7="Pendidikan Agama Islam dan Budi Pekerti",$F$8="XI"),PAI!E16,
IF(AND($F$7="Pendidikan Agama Islam dan Budi Pekerti",$F$8="XII"),PAI!I16,
IF(AND($F$7="Pendidikan Agama Buddha dan Budi Pekerti",$F$8="X"),BUDDHA!A16,
IF(AND($F$7="Pendidikan Agama Buddha dan Budi Pekerti",$F$8="XI"),BUDDHA!E16,
IF(AND($F$7="Pendidikan Agama Buddha dan Budi Pekerti",$F$8="XII"),BUDDHA!I16,
IF(AND($F$7="Pendidikan Agama Hindu dan Budi Pekerti",$F$8="X"),HINDU!A16,
IF(AND($F$7="Pendidikan Agama Hindu dan Budi Pekerti",$F$8="XI"),HINDU!E16,
IF(AND($F$7="Pendidikan Agama Hindu dan Budi Pekerti",$F$8="XII"),HINDU!I16,
IF(AND($F$7="Pendidikan Agama Katholik dan Budi Pekerti",$F$8="X"),KATHOLIK!A16,
IF(AND($F$7="Pendidikan Agama Katholik dan Budi Pekerti",$F$8="XI"),KATHOLIK!E16,
IF(AND($F$7="Pendidikan Agama Katholik dan Budi Pekerti",$F$8="XII"),KATHOLIK!I16,
IF(AND($F$7="Pendidikan Agama Konghuchu dan Budi Pekerti",$F$8="X"),KONGHUCHU!A16,
IF(AND($F$7="Pendidikan Agama Konghuchu dan Budi Pekerti",$F$8="XI"),KONGHUCHU!E16,
IF(AND($F$7="Pendidikan Agama Konghuchu dan Budi Pekerti",$F$8="XII"),KONGHUCHU!I16,
IF(AND($F$7="Pendidikan Agama Kristen dan Budi Pekerti",$F$8="X"),KRISTEN!A16,
IF(AND($F$7="Pendidikan Agama Kristen dan Budi Pekerti",$F$8="XI"),KRISTEN!E16,
IF(AND($F$7="Pendidikan Agama Kristen dan Budi Pekerti",$F$8="XII"),KRISTEN!I16
)))))))))))))))))))</f>
        <v>0</v>
      </c>
      <c r="D29" s="186">
        <f>IF($F$7="","",
IF(AND($F$7="Pendidikan Agama Islam dan Budi Pekerti",$F$8="X"),PAI!B16,
IF(AND($F$7="Pendidikan Agama Islam dan Budi Pekerti",$F$8="XI"),PAI!F16,
IF(AND($F$7="Pendidikan Agama Islam dan Budi Pekerti",$F$8="XII"),PAI!J16,
IF(AND($F$7="Pendidikan Agama Buddha dan Budi Pekerti",$F$8="X"),BUDDHA!B16,
IF(AND($F$7="Pendidikan Agama Buddha dan Budi Pekerti",$F$8="XI"),BUDDHA!F16,
IF(AND($F$7="Pendidikan Agama Buddha dan Budi Pekerti",$F$8="XII"),BUDDHA!J16,
IF(AND($F$7="Pendidikan Agama Hindu dan Budi Pekerti",$F$8="X"),HINDU!B16,
IF(AND($F$7="Pendidikan Agama Hindu dan Budi Pekerti",$F$8="XI"),HINDU!F16,
IF(AND($F$7="Pendidikan Agama Hindu dan Budi Pekerti",$F$8="XII"),HINDU!J16,
IF(AND($F$7="Pendidikan Agama Katholik dan Budi Pekerti",$F$8="X"),KATHOLIK!B16,
IF(AND($F$7="Pendidikan Agama Katholik dan Budi Pekerti",$F$8="XI"),KATHOLIK!F16,
IF(AND($F$7="Pendidikan Agama Katholik dan Budi Pekerti",$F$8="XII"),KATHOLIK!J16,
IF(AND($F$7="Pendidikan Agama Konghuchu dan Budi Pekerti",$F$8="X"),KONGHUCHU!B16,
IF(AND($F$7="Pendidikan Agama Konghuchu dan Budi Pekerti",$F$8="XI"),KONGHUCHU!F16,
IF(AND($F$7="Pendidikan Agama Konghuchu dan Budi Pekerti",$F$8="XII"),KONGHUCHU!J16,
IF(AND($F$7="Pendidikan Agama Kristen dan Budi Pekerti",$F$8="X"),KRISTEN!B16,
IF(AND($F$7="Pendidikan Agama Kristen dan Budi Pekerti",$F$8="XI"),KRISTEN!F16,
IF(AND($F$7="Pendidikan Agama Kristen dan Budi Pekerti",$F$8="XII"),KRISTEN!J16
)))))))))))))))))))</f>
        <v>0</v>
      </c>
      <c r="E29" s="192">
        <f>IF($F$7="","",
IF(AND($F$7="Pendidikan Agama Islam dan Budi Pekerti",$F$8="X"),PAI!C16,
IF(AND($F$7="Pendidikan Agama Islam dan Budi Pekerti",$F$8="XI"),PAI!G16,
IF(AND($F$7="Pendidikan Agama Islam dan Budi Pekerti",$F$8="XII"),PAI!K16,
IF(AND($F$7="Pendidikan Agama Buddha dan Budi Pekerti",$F$8="X"),BUDDHA!C16,
IF(AND($F$7="Pendidikan Agama Buddha dan Budi Pekerti",$F$8="XI"),BUDDHA!G16,
IF(AND($F$7="Pendidikan Agama Buddha dan Budi Pekerti",$F$8="XII"),BUDDHA!K16,
IF(AND($F$7="Pendidikan Agama Hindu dan Budi Pekerti",$F$8="X"),HINDU!C16,
IF(AND($F$7="Pendidikan Agama Hindu dan Budi Pekerti",$F$8="XI"),HINDU!G16,
IF(AND($F$7="Pendidikan Agama Hindu dan Budi Pekerti",$F$8="XII"),HINDU!K16,
IF(AND($F$7="Pendidikan Agama Katholik dan Budi Pekerti",$F$8="X"),KATHOLIK!C16,
IF(AND($F$7="Pendidikan Agama Katholik dan Budi Pekerti",$F$8="XI"),KATHOLIK!G16,
IF(AND($F$7="Pendidikan Agama Katholik dan Budi Pekerti",$F$8="XII"),KATHOLIK!K16,
IF(AND($F$7="Pendidikan Agama Konghuchu dan Budi Pekerti",$F$8="X"),KONGHUCHU!C16,
IF(AND($F$7="Pendidikan Agama Konghuchu dan Budi Pekerti",$F$8="XI"),KONGHUCHU!G16,
IF(AND($F$7="Pendidikan Agama Konghuchu dan Budi Pekerti",$F$8="XII"),KONGHUCHU!K16,
IF(AND($F$7="Pendidikan Agama Kristen dan Budi Pekerti",$F$8="X"),KRISTEN!C16,
IF(AND($F$7="Pendidikan Agama Kristen dan Budi Pekerti",$F$8="XI"),KRISTEN!G16,
IF(AND($F$7="Pendidikan Agama Kristen dan Budi Pekerti",$F$8="XII"),KRISTEN!K16
)))))))))))))))))))</f>
        <v>0</v>
      </c>
      <c r="F29" s="186">
        <f>IF($F$7="","",
IF(AND($F$7="Pendidikan Agama Islam dan Budi Pekerti",$F$8="X"),PAI!D16,
IF(AND($F$7="Pendidikan Agama Islam dan Budi Pekerti",$F$8="XI"),PAI!H16,
IF(AND($F$7="Pendidikan Agama Islam dan Budi Pekerti",$F$8="XII"),PAI!L16,
IF(AND($F$7="Pendidikan Agama Buddha dan Budi Pekerti",$F$8="X"),BUDDHA!D16,
IF(AND($F$7="Pendidikan Agama Buddha dan Budi Pekerti",$F$8="XI"),BUDDHA!H16,
IF(AND($F$7="Pendidikan Agama Buddha dan Budi Pekerti",$F$8="XII"),BUDDHA!L16,
IF(AND($F$7="Pendidikan Agama Hindu dan Budi Pekerti",$F$8="X"),HINDU!D16,
IF(AND($F$7="Pendidikan Agama Hindu dan Budi Pekerti",$F$8="XI"),HINDU!H16,
IF(AND($F$7="Pendidikan Agama Hindu dan Budi Pekerti",$F$8="XII"),HINDU!L16,
IF(AND($F$7="Pendidikan Agama Katholik dan Budi Pekerti",$F$8="X"),KATHOLIK!D16,
IF(AND($F$7="Pendidikan Agama Katholik dan Budi Pekerti",$F$8="XI"),KATHOLIK!H16,
IF(AND($F$7="Pendidikan Agama Katholik dan Budi Pekerti",$F$8="XII"),KATHOLIK!L16,
IF(AND($F$7="Pendidikan Agama Konghuchu dan Budi Pekerti",$F$8="X"),KONGHUCHU!D16,
IF(AND($F$7="Pendidikan Agama Konghuchu dan Budi Pekerti",$F$8="XI"),KONGHUCHU!H16,
IF(AND($F$7="Pendidikan Agama Konghuchu dan Budi Pekerti",$F$8="XII"),KONGHUCHU!L16,
IF(AND($F$7="Pendidikan Agama Kristen dan Budi Pekerti",$F$8="X"),KRISTEN!D16,
IF(AND($F$7="Pendidikan Agama Kristen dan Budi Pekerti",$F$8="XI"),KRISTEN!H16,
IF(AND($F$7="Pendidikan Agama Kristen dan Budi Pekerti",$F$8="XII"),KRISTEN!L16
)))))))))))))))))))</f>
        <v>0</v>
      </c>
      <c r="G29" s="216"/>
      <c r="H29" s="216"/>
      <c r="I29" s="216"/>
      <c r="J29" s="189"/>
      <c r="N29" s="250">
        <v>14</v>
      </c>
      <c r="O29" s="250" t="b">
        <v>0</v>
      </c>
      <c r="P29" s="250">
        <f t="shared" si="5"/>
        <v>0</v>
      </c>
      <c r="Q29" s="250" t="str">
        <f t="shared" si="6"/>
        <v/>
      </c>
      <c r="R29" s="250" t="str">
        <f t="shared" si="7"/>
        <v/>
      </c>
      <c r="S29" s="251" t="str">
        <f t="shared" si="8"/>
        <v/>
      </c>
      <c r="T29" s="250" t="str">
        <f t="shared" si="9"/>
        <v/>
      </c>
      <c r="U29" s="251" t="str">
        <f t="shared" si="10"/>
        <v/>
      </c>
      <c r="V29" s="250" t="str">
        <f t="shared" si="11"/>
        <v/>
      </c>
      <c r="W29" s="250" t="b">
        <v>0</v>
      </c>
      <c r="X29" s="250">
        <f t="shared" si="12"/>
        <v>0</v>
      </c>
      <c r="Y29" s="250" t="str">
        <f t="shared" si="0"/>
        <v/>
      </c>
      <c r="Z29" s="250" t="str">
        <f t="shared" si="1"/>
        <v/>
      </c>
      <c r="AA29" s="251" t="str">
        <f t="shared" si="2"/>
        <v/>
      </c>
      <c r="AB29" s="250" t="str">
        <f t="shared" si="3"/>
        <v/>
      </c>
      <c r="AC29" s="251" t="str">
        <f t="shared" si="4"/>
        <v/>
      </c>
      <c r="AD29" s="250" t="str">
        <f t="shared" si="13"/>
        <v/>
      </c>
    </row>
    <row r="30" spans="2:30" ht="93" customHeight="1" x14ac:dyDescent="0.2">
      <c r="B30" s="185">
        <f t="shared" si="14"/>
        <v>15</v>
      </c>
      <c r="C30" s="185">
        <f>IF($F$7="","",
IF(AND($F$7="Pendidikan Agama Islam dan Budi Pekerti",$F$8="X"),PAI!A17,
IF(AND($F$7="Pendidikan Agama Islam dan Budi Pekerti",$F$8="XI"),PAI!E17,
IF(AND($F$7="Pendidikan Agama Islam dan Budi Pekerti",$F$8="XII"),PAI!I17,
IF(AND($F$7="Pendidikan Agama Buddha dan Budi Pekerti",$F$8="X"),BUDDHA!A17,
IF(AND($F$7="Pendidikan Agama Buddha dan Budi Pekerti",$F$8="XI"),BUDDHA!E17,
IF(AND($F$7="Pendidikan Agama Buddha dan Budi Pekerti",$F$8="XII"),BUDDHA!I17,
IF(AND($F$7="Pendidikan Agama Hindu dan Budi Pekerti",$F$8="X"),HINDU!A17,
IF(AND($F$7="Pendidikan Agama Hindu dan Budi Pekerti",$F$8="XI"),HINDU!E17,
IF(AND($F$7="Pendidikan Agama Hindu dan Budi Pekerti",$F$8="XII"),HINDU!I17,
IF(AND($F$7="Pendidikan Agama Katholik dan Budi Pekerti",$F$8="X"),KATHOLIK!A17,
IF(AND($F$7="Pendidikan Agama Katholik dan Budi Pekerti",$F$8="XI"),KATHOLIK!E17,
IF(AND($F$7="Pendidikan Agama Katholik dan Budi Pekerti",$F$8="XII"),KATHOLIK!I17,
IF(AND($F$7="Pendidikan Agama Konghuchu dan Budi Pekerti",$F$8="X"),KONGHUCHU!A17,
IF(AND($F$7="Pendidikan Agama Konghuchu dan Budi Pekerti",$F$8="XI"),KONGHUCHU!E17,
IF(AND($F$7="Pendidikan Agama Konghuchu dan Budi Pekerti",$F$8="XII"),KONGHUCHU!I17,
IF(AND($F$7="Pendidikan Agama Kristen dan Budi Pekerti",$F$8="X"),KRISTEN!A17,
IF(AND($F$7="Pendidikan Agama Kristen dan Budi Pekerti",$F$8="XI"),KRISTEN!E17,
IF(AND($F$7="Pendidikan Agama Kristen dan Budi Pekerti",$F$8="XII"),KRISTEN!I17
)))))))))))))))))))</f>
        <v>0</v>
      </c>
      <c r="D30" s="186">
        <f>IF($F$7="","",
IF(AND($F$7="Pendidikan Agama Islam dan Budi Pekerti",$F$8="X"),PAI!B17,
IF(AND($F$7="Pendidikan Agama Islam dan Budi Pekerti",$F$8="XI"),PAI!F17,
IF(AND($F$7="Pendidikan Agama Islam dan Budi Pekerti",$F$8="XII"),PAI!J17,
IF(AND($F$7="Pendidikan Agama Buddha dan Budi Pekerti",$F$8="X"),BUDDHA!B17,
IF(AND($F$7="Pendidikan Agama Buddha dan Budi Pekerti",$F$8="XI"),BUDDHA!F17,
IF(AND($F$7="Pendidikan Agama Buddha dan Budi Pekerti",$F$8="XII"),BUDDHA!J17,
IF(AND($F$7="Pendidikan Agama Hindu dan Budi Pekerti",$F$8="X"),HINDU!B17,
IF(AND($F$7="Pendidikan Agama Hindu dan Budi Pekerti",$F$8="XI"),HINDU!F17,
IF(AND($F$7="Pendidikan Agama Hindu dan Budi Pekerti",$F$8="XII"),HINDU!J17,
IF(AND($F$7="Pendidikan Agama Katholik dan Budi Pekerti",$F$8="X"),KATHOLIK!B17,
IF(AND($F$7="Pendidikan Agama Katholik dan Budi Pekerti",$F$8="XI"),KATHOLIK!F17,
IF(AND($F$7="Pendidikan Agama Katholik dan Budi Pekerti",$F$8="XII"),KATHOLIK!J17,
IF(AND($F$7="Pendidikan Agama Konghuchu dan Budi Pekerti",$F$8="X"),KONGHUCHU!B17,
IF(AND($F$7="Pendidikan Agama Konghuchu dan Budi Pekerti",$F$8="XI"),KONGHUCHU!F17,
IF(AND($F$7="Pendidikan Agama Konghuchu dan Budi Pekerti",$F$8="XII"),KONGHUCHU!J17,
IF(AND($F$7="Pendidikan Agama Kristen dan Budi Pekerti",$F$8="X"),KRISTEN!B17,
IF(AND($F$7="Pendidikan Agama Kristen dan Budi Pekerti",$F$8="XI"),KRISTEN!F17,
IF(AND($F$7="Pendidikan Agama Kristen dan Budi Pekerti",$F$8="XII"),KRISTEN!J17
)))))))))))))))))))</f>
        <v>0</v>
      </c>
      <c r="E30" s="192">
        <f>IF($F$7="","",
IF(AND($F$7="Pendidikan Agama Islam dan Budi Pekerti",$F$8="X"),PAI!C17,
IF(AND($F$7="Pendidikan Agama Islam dan Budi Pekerti",$F$8="XI"),PAI!G17,
IF(AND($F$7="Pendidikan Agama Islam dan Budi Pekerti",$F$8="XII"),PAI!K17,
IF(AND($F$7="Pendidikan Agama Buddha dan Budi Pekerti",$F$8="X"),BUDDHA!C17,
IF(AND($F$7="Pendidikan Agama Buddha dan Budi Pekerti",$F$8="XI"),BUDDHA!G17,
IF(AND($F$7="Pendidikan Agama Buddha dan Budi Pekerti",$F$8="XII"),BUDDHA!K17,
IF(AND($F$7="Pendidikan Agama Hindu dan Budi Pekerti",$F$8="X"),HINDU!C17,
IF(AND($F$7="Pendidikan Agama Hindu dan Budi Pekerti",$F$8="XI"),HINDU!G17,
IF(AND($F$7="Pendidikan Agama Hindu dan Budi Pekerti",$F$8="XII"),HINDU!K17,
IF(AND($F$7="Pendidikan Agama Katholik dan Budi Pekerti",$F$8="X"),KATHOLIK!C17,
IF(AND($F$7="Pendidikan Agama Katholik dan Budi Pekerti",$F$8="XI"),KATHOLIK!G17,
IF(AND($F$7="Pendidikan Agama Katholik dan Budi Pekerti",$F$8="XII"),KATHOLIK!K17,
IF(AND($F$7="Pendidikan Agama Konghuchu dan Budi Pekerti",$F$8="X"),KONGHUCHU!C17,
IF(AND($F$7="Pendidikan Agama Konghuchu dan Budi Pekerti",$F$8="XI"),KONGHUCHU!G17,
IF(AND($F$7="Pendidikan Agama Konghuchu dan Budi Pekerti",$F$8="XII"),KONGHUCHU!K17,
IF(AND($F$7="Pendidikan Agama Kristen dan Budi Pekerti",$F$8="X"),KRISTEN!C17,
IF(AND($F$7="Pendidikan Agama Kristen dan Budi Pekerti",$F$8="XI"),KRISTEN!G17,
IF(AND($F$7="Pendidikan Agama Kristen dan Budi Pekerti",$F$8="XII"),KRISTEN!K17
)))))))))))))))))))</f>
        <v>0</v>
      </c>
      <c r="F30" s="186">
        <f>IF($F$7="","",
IF(AND($F$7="Pendidikan Agama Islam dan Budi Pekerti",$F$8="X"),PAI!D17,
IF(AND($F$7="Pendidikan Agama Islam dan Budi Pekerti",$F$8="XI"),PAI!H17,
IF(AND($F$7="Pendidikan Agama Islam dan Budi Pekerti",$F$8="XII"),PAI!L17,
IF(AND($F$7="Pendidikan Agama Buddha dan Budi Pekerti",$F$8="X"),BUDDHA!D17,
IF(AND($F$7="Pendidikan Agama Buddha dan Budi Pekerti",$F$8="XI"),BUDDHA!H17,
IF(AND($F$7="Pendidikan Agama Buddha dan Budi Pekerti",$F$8="XII"),BUDDHA!L17,
IF(AND($F$7="Pendidikan Agama Hindu dan Budi Pekerti",$F$8="X"),HINDU!D17,
IF(AND($F$7="Pendidikan Agama Hindu dan Budi Pekerti",$F$8="XI"),HINDU!H17,
IF(AND($F$7="Pendidikan Agama Hindu dan Budi Pekerti",$F$8="XII"),HINDU!L17,
IF(AND($F$7="Pendidikan Agama Katholik dan Budi Pekerti",$F$8="X"),KATHOLIK!D17,
IF(AND($F$7="Pendidikan Agama Katholik dan Budi Pekerti",$F$8="XI"),KATHOLIK!H17,
IF(AND($F$7="Pendidikan Agama Katholik dan Budi Pekerti",$F$8="XII"),KATHOLIK!L17,
IF(AND($F$7="Pendidikan Agama Konghuchu dan Budi Pekerti",$F$8="X"),KONGHUCHU!D17,
IF(AND($F$7="Pendidikan Agama Konghuchu dan Budi Pekerti",$F$8="XI"),KONGHUCHU!H17,
IF(AND($F$7="Pendidikan Agama Konghuchu dan Budi Pekerti",$F$8="XII"),KONGHUCHU!L17,
IF(AND($F$7="Pendidikan Agama Kristen dan Budi Pekerti",$F$8="X"),KRISTEN!D17,
IF(AND($F$7="Pendidikan Agama Kristen dan Budi Pekerti",$F$8="XI"),KRISTEN!H17,
IF(AND($F$7="Pendidikan Agama Kristen dan Budi Pekerti",$F$8="XII"),KRISTEN!L17
)))))))))))))))))))</f>
        <v>0</v>
      </c>
      <c r="G30" s="217"/>
      <c r="H30" s="217"/>
      <c r="I30" s="217"/>
      <c r="J30" s="191"/>
      <c r="N30" s="250">
        <v>15</v>
      </c>
      <c r="O30" s="250" t="b">
        <v>0</v>
      </c>
      <c r="P30" s="250">
        <f t="shared" si="5"/>
        <v>0</v>
      </c>
      <c r="Q30" s="250" t="str">
        <f t="shared" si="6"/>
        <v/>
      </c>
      <c r="R30" s="250" t="str">
        <f t="shared" si="7"/>
        <v/>
      </c>
      <c r="S30" s="251" t="str">
        <f t="shared" si="8"/>
        <v/>
      </c>
      <c r="T30" s="250" t="str">
        <f t="shared" si="9"/>
        <v/>
      </c>
      <c r="U30" s="251" t="str">
        <f t="shared" si="10"/>
        <v/>
      </c>
      <c r="V30" s="250" t="str">
        <f t="shared" si="11"/>
        <v/>
      </c>
      <c r="W30" s="250" t="b">
        <v>0</v>
      </c>
      <c r="X30" s="250">
        <f t="shared" si="12"/>
        <v>0</v>
      </c>
      <c r="Y30" s="250" t="str">
        <f t="shared" si="0"/>
        <v/>
      </c>
      <c r="Z30" s="250" t="str">
        <f t="shared" si="1"/>
        <v/>
      </c>
      <c r="AA30" s="251" t="str">
        <f t="shared" si="2"/>
        <v/>
      </c>
      <c r="AB30" s="250" t="str">
        <f t="shared" si="3"/>
        <v/>
      </c>
      <c r="AC30" s="251" t="str">
        <f t="shared" si="4"/>
        <v/>
      </c>
      <c r="AD30" s="250" t="str">
        <f t="shared" si="13"/>
        <v/>
      </c>
    </row>
    <row r="31" spans="2:30" ht="93" customHeight="1" x14ac:dyDescent="0.2">
      <c r="B31" s="185">
        <f t="shared" si="14"/>
        <v>16</v>
      </c>
      <c r="C31" s="185">
        <f>IF($F$7="","",
IF(AND($F$7="Pendidikan Agama Islam dan Budi Pekerti",$F$8="X"),PAI!A18,
IF(AND($F$7="Pendidikan Agama Islam dan Budi Pekerti",$F$8="XI"),PAI!E18,
IF(AND($F$7="Pendidikan Agama Islam dan Budi Pekerti",$F$8="XII"),PAI!I18,
IF(AND($F$7="Pendidikan Agama Buddha dan Budi Pekerti",$F$8="X"),BUDDHA!A18,
IF(AND($F$7="Pendidikan Agama Buddha dan Budi Pekerti",$F$8="XI"),BUDDHA!E18,
IF(AND($F$7="Pendidikan Agama Buddha dan Budi Pekerti",$F$8="XII"),BUDDHA!I18,
IF(AND($F$7="Pendidikan Agama Hindu dan Budi Pekerti",$F$8="X"),HINDU!A18,
IF(AND($F$7="Pendidikan Agama Hindu dan Budi Pekerti",$F$8="XI"),HINDU!E18,
IF(AND($F$7="Pendidikan Agama Hindu dan Budi Pekerti",$F$8="XII"),HINDU!I18,
IF(AND($F$7="Pendidikan Agama Katholik dan Budi Pekerti",$F$8="X"),KATHOLIK!A18,
IF(AND($F$7="Pendidikan Agama Katholik dan Budi Pekerti",$F$8="XI"),KATHOLIK!E18,
IF(AND($F$7="Pendidikan Agama Katholik dan Budi Pekerti",$F$8="XII"),KATHOLIK!I18,
IF(AND($F$7="Pendidikan Agama Konghuchu dan Budi Pekerti",$F$8="X"),KONGHUCHU!A18,
IF(AND($F$7="Pendidikan Agama Konghuchu dan Budi Pekerti",$F$8="XI"),KONGHUCHU!E18,
IF(AND($F$7="Pendidikan Agama Konghuchu dan Budi Pekerti",$F$8="XII"),KONGHUCHU!I18,
IF(AND($F$7="Pendidikan Agama Kristen dan Budi Pekerti",$F$8="X"),KRISTEN!A18,
IF(AND($F$7="Pendidikan Agama Kristen dan Budi Pekerti",$F$8="XI"),KRISTEN!E18,
IF(AND($F$7="Pendidikan Agama Kristen dan Budi Pekerti",$F$8="XII"),KRISTEN!I18
)))))))))))))))))))</f>
        <v>0</v>
      </c>
      <c r="D31" s="186">
        <f>IF($F$7="","",
IF(AND($F$7="Pendidikan Agama Islam dan Budi Pekerti",$F$8="X"),PAI!B18,
IF(AND($F$7="Pendidikan Agama Islam dan Budi Pekerti",$F$8="XI"),PAI!F18,
IF(AND($F$7="Pendidikan Agama Islam dan Budi Pekerti",$F$8="XII"),PAI!J18,
IF(AND($F$7="Pendidikan Agama Buddha dan Budi Pekerti",$F$8="X"),BUDDHA!B18,
IF(AND($F$7="Pendidikan Agama Buddha dan Budi Pekerti",$F$8="XI"),BUDDHA!F18,
IF(AND($F$7="Pendidikan Agama Buddha dan Budi Pekerti",$F$8="XII"),BUDDHA!J18,
IF(AND($F$7="Pendidikan Agama Hindu dan Budi Pekerti",$F$8="X"),HINDU!B18,
IF(AND($F$7="Pendidikan Agama Hindu dan Budi Pekerti",$F$8="XI"),HINDU!F18,
IF(AND($F$7="Pendidikan Agama Hindu dan Budi Pekerti",$F$8="XII"),HINDU!J18,
IF(AND($F$7="Pendidikan Agama Katholik dan Budi Pekerti",$F$8="X"),KATHOLIK!B18,
IF(AND($F$7="Pendidikan Agama Katholik dan Budi Pekerti",$F$8="XI"),KATHOLIK!F18,
IF(AND($F$7="Pendidikan Agama Katholik dan Budi Pekerti",$F$8="XII"),KATHOLIK!J18,
IF(AND($F$7="Pendidikan Agama Konghuchu dan Budi Pekerti",$F$8="X"),KONGHUCHU!B18,
IF(AND($F$7="Pendidikan Agama Konghuchu dan Budi Pekerti",$F$8="XI"),KONGHUCHU!F18,
IF(AND($F$7="Pendidikan Agama Konghuchu dan Budi Pekerti",$F$8="XII"),KONGHUCHU!J18,
IF(AND($F$7="Pendidikan Agama Kristen dan Budi Pekerti",$F$8="X"),KRISTEN!B18,
IF(AND($F$7="Pendidikan Agama Kristen dan Budi Pekerti",$F$8="XI"),KRISTEN!F18,
IF(AND($F$7="Pendidikan Agama Kristen dan Budi Pekerti",$F$8="XII"),KRISTEN!J18
)))))))))))))))))))</f>
        <v>0</v>
      </c>
      <c r="E31" s="192">
        <f>IF($F$7="","",
IF(AND($F$7="Pendidikan Agama Islam dan Budi Pekerti",$F$8="X"),PAI!C18,
IF(AND($F$7="Pendidikan Agama Islam dan Budi Pekerti",$F$8="XI"),PAI!G18,
IF(AND($F$7="Pendidikan Agama Islam dan Budi Pekerti",$F$8="XII"),PAI!K18,
IF(AND($F$7="Pendidikan Agama Buddha dan Budi Pekerti",$F$8="X"),BUDDHA!C18,
IF(AND($F$7="Pendidikan Agama Buddha dan Budi Pekerti",$F$8="XI"),BUDDHA!G18,
IF(AND($F$7="Pendidikan Agama Buddha dan Budi Pekerti",$F$8="XII"),BUDDHA!K18,
IF(AND($F$7="Pendidikan Agama Hindu dan Budi Pekerti",$F$8="X"),HINDU!C18,
IF(AND($F$7="Pendidikan Agama Hindu dan Budi Pekerti",$F$8="XI"),HINDU!G18,
IF(AND($F$7="Pendidikan Agama Hindu dan Budi Pekerti",$F$8="XII"),HINDU!K18,
IF(AND($F$7="Pendidikan Agama Katholik dan Budi Pekerti",$F$8="X"),KATHOLIK!C18,
IF(AND($F$7="Pendidikan Agama Katholik dan Budi Pekerti",$F$8="XI"),KATHOLIK!G18,
IF(AND($F$7="Pendidikan Agama Katholik dan Budi Pekerti",$F$8="XII"),KATHOLIK!K18,
IF(AND($F$7="Pendidikan Agama Konghuchu dan Budi Pekerti",$F$8="X"),KONGHUCHU!C18,
IF(AND($F$7="Pendidikan Agama Konghuchu dan Budi Pekerti",$F$8="XI"),KONGHUCHU!G18,
IF(AND($F$7="Pendidikan Agama Konghuchu dan Budi Pekerti",$F$8="XII"),KONGHUCHU!K18,
IF(AND($F$7="Pendidikan Agama Kristen dan Budi Pekerti",$F$8="X"),KRISTEN!C18,
IF(AND($F$7="Pendidikan Agama Kristen dan Budi Pekerti",$F$8="XI"),KRISTEN!G18,
IF(AND($F$7="Pendidikan Agama Kristen dan Budi Pekerti",$F$8="XII"),KRISTEN!K18
)))))))))))))))))))</f>
        <v>0</v>
      </c>
      <c r="F31" s="186">
        <f>IF($F$7="","",
IF(AND($F$7="Pendidikan Agama Islam dan Budi Pekerti",$F$8="X"),PAI!D18,
IF(AND($F$7="Pendidikan Agama Islam dan Budi Pekerti",$F$8="XI"),PAI!H18,
IF(AND($F$7="Pendidikan Agama Islam dan Budi Pekerti",$F$8="XII"),PAI!L18,
IF(AND($F$7="Pendidikan Agama Buddha dan Budi Pekerti",$F$8="X"),BUDDHA!D18,
IF(AND($F$7="Pendidikan Agama Buddha dan Budi Pekerti",$F$8="XI"),BUDDHA!H18,
IF(AND($F$7="Pendidikan Agama Buddha dan Budi Pekerti",$F$8="XII"),BUDDHA!L18,
IF(AND($F$7="Pendidikan Agama Hindu dan Budi Pekerti",$F$8="X"),HINDU!D18,
IF(AND($F$7="Pendidikan Agama Hindu dan Budi Pekerti",$F$8="XI"),HINDU!H18,
IF(AND($F$7="Pendidikan Agama Hindu dan Budi Pekerti",$F$8="XII"),HINDU!L18,
IF(AND($F$7="Pendidikan Agama Katholik dan Budi Pekerti",$F$8="X"),KATHOLIK!D18,
IF(AND($F$7="Pendidikan Agama Katholik dan Budi Pekerti",$F$8="XI"),KATHOLIK!H18,
IF(AND($F$7="Pendidikan Agama Katholik dan Budi Pekerti",$F$8="XII"),KATHOLIK!L18,
IF(AND($F$7="Pendidikan Agama Konghuchu dan Budi Pekerti",$F$8="X"),KONGHUCHU!D18,
IF(AND($F$7="Pendidikan Agama Konghuchu dan Budi Pekerti",$F$8="XI"),KONGHUCHU!H18,
IF(AND($F$7="Pendidikan Agama Konghuchu dan Budi Pekerti",$F$8="XII"),KONGHUCHU!L18,
IF(AND($F$7="Pendidikan Agama Kristen dan Budi Pekerti",$F$8="X"),KRISTEN!D18,
IF(AND($F$7="Pendidikan Agama Kristen dan Budi Pekerti",$F$8="XI"),KRISTEN!H18,
IF(AND($F$7="Pendidikan Agama Kristen dan Budi Pekerti",$F$8="XII"),KRISTEN!L18
)))))))))))))))))))</f>
        <v>0</v>
      </c>
      <c r="G31" s="216"/>
      <c r="H31" s="216"/>
      <c r="I31" s="216"/>
      <c r="J31" s="189"/>
      <c r="N31" s="250">
        <v>16</v>
      </c>
      <c r="O31" s="250" t="b">
        <v>0</v>
      </c>
      <c r="P31" s="250">
        <f t="shared" si="5"/>
        <v>0</v>
      </c>
      <c r="Q31" s="250" t="str">
        <f t="shared" si="6"/>
        <v/>
      </c>
      <c r="R31" s="250" t="str">
        <f t="shared" si="7"/>
        <v/>
      </c>
      <c r="S31" s="251" t="str">
        <f t="shared" si="8"/>
        <v/>
      </c>
      <c r="T31" s="250" t="str">
        <f t="shared" si="9"/>
        <v/>
      </c>
      <c r="U31" s="251" t="str">
        <f t="shared" si="10"/>
        <v/>
      </c>
      <c r="V31" s="250" t="str">
        <f t="shared" si="11"/>
        <v/>
      </c>
      <c r="W31" s="250" t="b">
        <v>0</v>
      </c>
      <c r="X31" s="250">
        <f t="shared" si="12"/>
        <v>0</v>
      </c>
      <c r="Y31" s="250" t="str">
        <f t="shared" si="0"/>
        <v/>
      </c>
      <c r="Z31" s="250" t="str">
        <f t="shared" si="1"/>
        <v/>
      </c>
      <c r="AA31" s="251" t="str">
        <f t="shared" si="2"/>
        <v/>
      </c>
      <c r="AB31" s="250" t="str">
        <f t="shared" si="3"/>
        <v/>
      </c>
      <c r="AC31" s="251" t="str">
        <f t="shared" si="4"/>
        <v/>
      </c>
      <c r="AD31" s="250" t="str">
        <f t="shared" si="13"/>
        <v/>
      </c>
    </row>
    <row r="32" spans="2:30" ht="93" customHeight="1" x14ac:dyDescent="0.2">
      <c r="B32" s="185">
        <f t="shared" si="14"/>
        <v>17</v>
      </c>
      <c r="C32" s="185">
        <f>IF($F$7="","",
IF(AND($F$7="Pendidikan Agama Islam dan Budi Pekerti",$F$8="X"),PAI!A19,
IF(AND($F$7="Pendidikan Agama Islam dan Budi Pekerti",$F$8="XI"),PAI!E19,
IF(AND($F$7="Pendidikan Agama Islam dan Budi Pekerti",$F$8="XII"),PAI!I19,
IF(AND($F$7="Pendidikan Agama Buddha dan Budi Pekerti",$F$8="X"),BUDDHA!A19,
IF(AND($F$7="Pendidikan Agama Buddha dan Budi Pekerti",$F$8="XI"),BUDDHA!E19,
IF(AND($F$7="Pendidikan Agama Buddha dan Budi Pekerti",$F$8="XII"),BUDDHA!I19,
IF(AND($F$7="Pendidikan Agama Hindu dan Budi Pekerti",$F$8="X"),HINDU!A19,
IF(AND($F$7="Pendidikan Agama Hindu dan Budi Pekerti",$F$8="XI"),HINDU!E19,
IF(AND($F$7="Pendidikan Agama Hindu dan Budi Pekerti",$F$8="XII"),HINDU!I19,
IF(AND($F$7="Pendidikan Agama Katholik dan Budi Pekerti",$F$8="X"),KATHOLIK!A19,
IF(AND($F$7="Pendidikan Agama Katholik dan Budi Pekerti",$F$8="XI"),KATHOLIK!E19,
IF(AND($F$7="Pendidikan Agama Katholik dan Budi Pekerti",$F$8="XII"),KATHOLIK!I19,
IF(AND($F$7="Pendidikan Agama Konghuchu dan Budi Pekerti",$F$8="X"),KONGHUCHU!A19,
IF(AND($F$7="Pendidikan Agama Konghuchu dan Budi Pekerti",$F$8="XI"),KONGHUCHU!E19,
IF(AND($F$7="Pendidikan Agama Konghuchu dan Budi Pekerti",$F$8="XII"),KONGHUCHU!I19,
IF(AND($F$7="Pendidikan Agama Kristen dan Budi Pekerti",$F$8="X"),KRISTEN!A19,
IF(AND($F$7="Pendidikan Agama Kristen dan Budi Pekerti",$F$8="XI"),KRISTEN!E19,
IF(AND($F$7="Pendidikan Agama Kristen dan Budi Pekerti",$F$8="XII"),KRISTEN!I19
)))))))))))))))))))</f>
        <v>0</v>
      </c>
      <c r="D32" s="186">
        <f>IF($F$7="","",
IF(AND($F$7="Pendidikan Agama Islam dan Budi Pekerti",$F$8="X"),PAI!B19,
IF(AND($F$7="Pendidikan Agama Islam dan Budi Pekerti",$F$8="XI"),PAI!F19,
IF(AND($F$7="Pendidikan Agama Islam dan Budi Pekerti",$F$8="XII"),PAI!J19,
IF(AND($F$7="Pendidikan Agama Buddha dan Budi Pekerti",$F$8="X"),BUDDHA!B19,
IF(AND($F$7="Pendidikan Agama Buddha dan Budi Pekerti",$F$8="XI"),BUDDHA!F19,
IF(AND($F$7="Pendidikan Agama Buddha dan Budi Pekerti",$F$8="XII"),BUDDHA!J19,
IF(AND($F$7="Pendidikan Agama Hindu dan Budi Pekerti",$F$8="X"),HINDU!B19,
IF(AND($F$7="Pendidikan Agama Hindu dan Budi Pekerti",$F$8="XI"),HINDU!F19,
IF(AND($F$7="Pendidikan Agama Hindu dan Budi Pekerti",$F$8="XII"),HINDU!J19,
IF(AND($F$7="Pendidikan Agama Katholik dan Budi Pekerti",$F$8="X"),KATHOLIK!B19,
IF(AND($F$7="Pendidikan Agama Katholik dan Budi Pekerti",$F$8="XI"),KATHOLIK!F19,
IF(AND($F$7="Pendidikan Agama Katholik dan Budi Pekerti",$F$8="XII"),KATHOLIK!J19,
IF(AND($F$7="Pendidikan Agama Konghuchu dan Budi Pekerti",$F$8="X"),KONGHUCHU!B19,
IF(AND($F$7="Pendidikan Agama Konghuchu dan Budi Pekerti",$F$8="XI"),KONGHUCHU!F19,
IF(AND($F$7="Pendidikan Agama Konghuchu dan Budi Pekerti",$F$8="XII"),KONGHUCHU!J19,
IF(AND($F$7="Pendidikan Agama Kristen dan Budi Pekerti",$F$8="X"),KRISTEN!B19,
IF(AND($F$7="Pendidikan Agama Kristen dan Budi Pekerti",$F$8="XI"),KRISTEN!F19,
IF(AND($F$7="Pendidikan Agama Kristen dan Budi Pekerti",$F$8="XII"),KRISTEN!J19
)))))))))))))))))))</f>
        <v>0</v>
      </c>
      <c r="E32" s="192">
        <f>IF($F$7="","",
IF(AND($F$7="Pendidikan Agama Islam dan Budi Pekerti",$F$8="X"),PAI!C19,
IF(AND($F$7="Pendidikan Agama Islam dan Budi Pekerti",$F$8="XI"),PAI!G19,
IF(AND($F$7="Pendidikan Agama Islam dan Budi Pekerti",$F$8="XII"),PAI!K19,
IF(AND($F$7="Pendidikan Agama Buddha dan Budi Pekerti",$F$8="X"),BUDDHA!C19,
IF(AND($F$7="Pendidikan Agama Buddha dan Budi Pekerti",$F$8="XI"),BUDDHA!G19,
IF(AND($F$7="Pendidikan Agama Buddha dan Budi Pekerti",$F$8="XII"),BUDDHA!K19,
IF(AND($F$7="Pendidikan Agama Hindu dan Budi Pekerti",$F$8="X"),HINDU!C19,
IF(AND($F$7="Pendidikan Agama Hindu dan Budi Pekerti",$F$8="XI"),HINDU!G19,
IF(AND($F$7="Pendidikan Agama Hindu dan Budi Pekerti",$F$8="XII"),HINDU!K19,
IF(AND($F$7="Pendidikan Agama Katholik dan Budi Pekerti",$F$8="X"),KATHOLIK!C19,
IF(AND($F$7="Pendidikan Agama Katholik dan Budi Pekerti",$F$8="XI"),KATHOLIK!G19,
IF(AND($F$7="Pendidikan Agama Katholik dan Budi Pekerti",$F$8="XII"),KATHOLIK!K19,
IF(AND($F$7="Pendidikan Agama Konghuchu dan Budi Pekerti",$F$8="X"),KONGHUCHU!C19,
IF(AND($F$7="Pendidikan Agama Konghuchu dan Budi Pekerti",$F$8="XI"),KONGHUCHU!G19,
IF(AND($F$7="Pendidikan Agama Konghuchu dan Budi Pekerti",$F$8="XII"),KONGHUCHU!K19,
IF(AND($F$7="Pendidikan Agama Kristen dan Budi Pekerti",$F$8="X"),KRISTEN!C19,
IF(AND($F$7="Pendidikan Agama Kristen dan Budi Pekerti",$F$8="XI"),KRISTEN!G19,
IF(AND($F$7="Pendidikan Agama Kristen dan Budi Pekerti",$F$8="XII"),KRISTEN!K19
)))))))))))))))))))</f>
        <v>0</v>
      </c>
      <c r="F32" s="186">
        <f>IF($F$7="","",
IF(AND($F$7="Pendidikan Agama Islam dan Budi Pekerti",$F$8="X"),PAI!D19,
IF(AND($F$7="Pendidikan Agama Islam dan Budi Pekerti",$F$8="XI"),PAI!H19,
IF(AND($F$7="Pendidikan Agama Islam dan Budi Pekerti",$F$8="XII"),PAI!L19,
IF(AND($F$7="Pendidikan Agama Buddha dan Budi Pekerti",$F$8="X"),BUDDHA!D19,
IF(AND($F$7="Pendidikan Agama Buddha dan Budi Pekerti",$F$8="XI"),BUDDHA!H19,
IF(AND($F$7="Pendidikan Agama Buddha dan Budi Pekerti",$F$8="XII"),BUDDHA!L19,
IF(AND($F$7="Pendidikan Agama Hindu dan Budi Pekerti",$F$8="X"),HINDU!D19,
IF(AND($F$7="Pendidikan Agama Hindu dan Budi Pekerti",$F$8="XI"),HINDU!H19,
IF(AND($F$7="Pendidikan Agama Hindu dan Budi Pekerti",$F$8="XII"),HINDU!L19,
IF(AND($F$7="Pendidikan Agama Katholik dan Budi Pekerti",$F$8="X"),KATHOLIK!D19,
IF(AND($F$7="Pendidikan Agama Katholik dan Budi Pekerti",$F$8="XI"),KATHOLIK!H19,
IF(AND($F$7="Pendidikan Agama Katholik dan Budi Pekerti",$F$8="XII"),KATHOLIK!L19,
IF(AND($F$7="Pendidikan Agama Konghuchu dan Budi Pekerti",$F$8="X"),KONGHUCHU!D19,
IF(AND($F$7="Pendidikan Agama Konghuchu dan Budi Pekerti",$F$8="XI"),KONGHUCHU!H19,
IF(AND($F$7="Pendidikan Agama Konghuchu dan Budi Pekerti",$F$8="XII"),KONGHUCHU!L19,
IF(AND($F$7="Pendidikan Agama Kristen dan Budi Pekerti",$F$8="X"),KRISTEN!D19,
IF(AND($F$7="Pendidikan Agama Kristen dan Budi Pekerti",$F$8="XI"),KRISTEN!H19,
IF(AND($F$7="Pendidikan Agama Kristen dan Budi Pekerti",$F$8="XII"),KRISTEN!L19
)))))))))))))))))))</f>
        <v>0</v>
      </c>
      <c r="G32" s="217"/>
      <c r="H32" s="217"/>
      <c r="I32" s="217"/>
      <c r="J32" s="191"/>
      <c r="N32" s="250">
        <v>17</v>
      </c>
      <c r="O32" s="250" t="b">
        <v>0</v>
      </c>
      <c r="P32" s="250">
        <f t="shared" si="5"/>
        <v>0</v>
      </c>
      <c r="Q32" s="250" t="str">
        <f t="shared" si="6"/>
        <v/>
      </c>
      <c r="R32" s="250" t="str">
        <f t="shared" si="7"/>
        <v/>
      </c>
      <c r="S32" s="251" t="str">
        <f t="shared" si="8"/>
        <v/>
      </c>
      <c r="T32" s="250" t="str">
        <f t="shared" si="9"/>
        <v/>
      </c>
      <c r="U32" s="251" t="str">
        <f t="shared" si="10"/>
        <v/>
      </c>
      <c r="V32" s="250" t="str">
        <f t="shared" si="11"/>
        <v/>
      </c>
      <c r="W32" s="250" t="b">
        <v>0</v>
      </c>
      <c r="X32" s="250">
        <f t="shared" si="12"/>
        <v>0</v>
      </c>
      <c r="Y32" s="250" t="str">
        <f t="shared" si="0"/>
        <v/>
      </c>
      <c r="Z32" s="250" t="str">
        <f t="shared" si="1"/>
        <v/>
      </c>
      <c r="AA32" s="251" t="str">
        <f t="shared" si="2"/>
        <v/>
      </c>
      <c r="AB32" s="250" t="str">
        <f t="shared" si="3"/>
        <v/>
      </c>
      <c r="AC32" s="251" t="str">
        <f t="shared" si="4"/>
        <v/>
      </c>
      <c r="AD32" s="250" t="str">
        <f t="shared" si="13"/>
        <v/>
      </c>
    </row>
    <row r="33" spans="2:30" ht="93" customHeight="1" x14ac:dyDescent="0.2">
      <c r="B33" s="185">
        <f t="shared" si="14"/>
        <v>18</v>
      </c>
      <c r="C33" s="185">
        <f>IF($F$7="","",
IF(AND($F$7="Pendidikan Agama Islam dan Budi Pekerti",$F$8="X"),PAI!A20,
IF(AND($F$7="Pendidikan Agama Islam dan Budi Pekerti",$F$8="XI"),PAI!E20,
IF(AND($F$7="Pendidikan Agama Islam dan Budi Pekerti",$F$8="XII"),PAI!I20,
IF(AND($F$7="Pendidikan Agama Buddha dan Budi Pekerti",$F$8="X"),BUDDHA!A20,
IF(AND($F$7="Pendidikan Agama Buddha dan Budi Pekerti",$F$8="XI"),BUDDHA!E20,
IF(AND($F$7="Pendidikan Agama Buddha dan Budi Pekerti",$F$8="XII"),BUDDHA!I20,
IF(AND($F$7="Pendidikan Agama Hindu dan Budi Pekerti",$F$8="X"),HINDU!A20,
IF(AND($F$7="Pendidikan Agama Hindu dan Budi Pekerti",$F$8="XI"),HINDU!E20,
IF(AND($F$7="Pendidikan Agama Hindu dan Budi Pekerti",$F$8="XII"),HINDU!I20,
IF(AND($F$7="Pendidikan Agama Katholik dan Budi Pekerti",$F$8="X"),KATHOLIK!A20,
IF(AND($F$7="Pendidikan Agama Katholik dan Budi Pekerti",$F$8="XI"),KATHOLIK!E20,
IF(AND($F$7="Pendidikan Agama Katholik dan Budi Pekerti",$F$8="XII"),KATHOLIK!I20,
IF(AND($F$7="Pendidikan Agama Konghuchu dan Budi Pekerti",$F$8="X"),KONGHUCHU!A20,
IF(AND($F$7="Pendidikan Agama Konghuchu dan Budi Pekerti",$F$8="XI"),KONGHUCHU!E20,
IF(AND($F$7="Pendidikan Agama Konghuchu dan Budi Pekerti",$F$8="XII"),KONGHUCHU!I20,
IF(AND($F$7="Pendidikan Agama Kristen dan Budi Pekerti",$F$8="X"),KRISTEN!A20,
IF(AND($F$7="Pendidikan Agama Kristen dan Budi Pekerti",$F$8="XI"),KRISTEN!E20,
IF(AND($F$7="Pendidikan Agama Kristen dan Budi Pekerti",$F$8="XII"),KRISTEN!I20
)))))))))))))))))))</f>
        <v>0</v>
      </c>
      <c r="D33" s="186">
        <f>IF($F$7="","",
IF(AND($F$7="Pendidikan Agama Islam dan Budi Pekerti",$F$8="X"),PAI!B20,
IF(AND($F$7="Pendidikan Agama Islam dan Budi Pekerti",$F$8="XI"),PAI!F20,
IF(AND($F$7="Pendidikan Agama Islam dan Budi Pekerti",$F$8="XII"),PAI!J20,
IF(AND($F$7="Pendidikan Agama Buddha dan Budi Pekerti",$F$8="X"),BUDDHA!B20,
IF(AND($F$7="Pendidikan Agama Buddha dan Budi Pekerti",$F$8="XI"),BUDDHA!F20,
IF(AND($F$7="Pendidikan Agama Buddha dan Budi Pekerti",$F$8="XII"),BUDDHA!J20,
IF(AND($F$7="Pendidikan Agama Hindu dan Budi Pekerti",$F$8="X"),HINDU!B20,
IF(AND($F$7="Pendidikan Agama Hindu dan Budi Pekerti",$F$8="XI"),HINDU!F20,
IF(AND($F$7="Pendidikan Agama Hindu dan Budi Pekerti",$F$8="XII"),HINDU!J20,
IF(AND($F$7="Pendidikan Agama Katholik dan Budi Pekerti",$F$8="X"),KATHOLIK!B20,
IF(AND($F$7="Pendidikan Agama Katholik dan Budi Pekerti",$F$8="XI"),KATHOLIK!F20,
IF(AND($F$7="Pendidikan Agama Katholik dan Budi Pekerti",$F$8="XII"),KATHOLIK!J20,
IF(AND($F$7="Pendidikan Agama Konghuchu dan Budi Pekerti",$F$8="X"),KONGHUCHU!B20,
IF(AND($F$7="Pendidikan Agama Konghuchu dan Budi Pekerti",$F$8="XI"),KONGHUCHU!F20,
IF(AND($F$7="Pendidikan Agama Konghuchu dan Budi Pekerti",$F$8="XII"),KONGHUCHU!J20,
IF(AND($F$7="Pendidikan Agama Kristen dan Budi Pekerti",$F$8="X"),KRISTEN!B20,
IF(AND($F$7="Pendidikan Agama Kristen dan Budi Pekerti",$F$8="XI"),KRISTEN!F20,
IF(AND($F$7="Pendidikan Agama Kristen dan Budi Pekerti",$F$8="XII"),KRISTEN!J20
)))))))))))))))))))</f>
        <v>0</v>
      </c>
      <c r="E33" s="192">
        <f>IF($F$7="","",
IF(AND($F$7="Pendidikan Agama Islam dan Budi Pekerti",$F$8="X"),PAI!C20,
IF(AND($F$7="Pendidikan Agama Islam dan Budi Pekerti",$F$8="XI"),PAI!G20,
IF(AND($F$7="Pendidikan Agama Islam dan Budi Pekerti",$F$8="XII"),PAI!K20,
IF(AND($F$7="Pendidikan Agama Buddha dan Budi Pekerti",$F$8="X"),BUDDHA!C20,
IF(AND($F$7="Pendidikan Agama Buddha dan Budi Pekerti",$F$8="XI"),BUDDHA!G20,
IF(AND($F$7="Pendidikan Agama Buddha dan Budi Pekerti",$F$8="XII"),BUDDHA!K20,
IF(AND($F$7="Pendidikan Agama Hindu dan Budi Pekerti",$F$8="X"),HINDU!C20,
IF(AND($F$7="Pendidikan Agama Hindu dan Budi Pekerti",$F$8="XI"),HINDU!G20,
IF(AND($F$7="Pendidikan Agama Hindu dan Budi Pekerti",$F$8="XII"),HINDU!K20,
IF(AND($F$7="Pendidikan Agama Katholik dan Budi Pekerti",$F$8="X"),KATHOLIK!C20,
IF(AND($F$7="Pendidikan Agama Katholik dan Budi Pekerti",$F$8="XI"),KATHOLIK!G20,
IF(AND($F$7="Pendidikan Agama Katholik dan Budi Pekerti",$F$8="XII"),KATHOLIK!K20,
IF(AND($F$7="Pendidikan Agama Konghuchu dan Budi Pekerti",$F$8="X"),KONGHUCHU!C20,
IF(AND($F$7="Pendidikan Agama Konghuchu dan Budi Pekerti",$F$8="XI"),KONGHUCHU!G20,
IF(AND($F$7="Pendidikan Agama Konghuchu dan Budi Pekerti",$F$8="XII"),KONGHUCHU!K20,
IF(AND($F$7="Pendidikan Agama Kristen dan Budi Pekerti",$F$8="X"),KRISTEN!C20,
IF(AND($F$7="Pendidikan Agama Kristen dan Budi Pekerti",$F$8="XI"),KRISTEN!G20,
IF(AND($F$7="Pendidikan Agama Kristen dan Budi Pekerti",$F$8="XII"),KRISTEN!K20
)))))))))))))))))))</f>
        <v>0</v>
      </c>
      <c r="F33" s="186">
        <f>IF($F$7="","",
IF(AND($F$7="Pendidikan Agama Islam dan Budi Pekerti",$F$8="X"),PAI!D20,
IF(AND($F$7="Pendidikan Agama Islam dan Budi Pekerti",$F$8="XI"),PAI!H20,
IF(AND($F$7="Pendidikan Agama Islam dan Budi Pekerti",$F$8="XII"),PAI!L20,
IF(AND($F$7="Pendidikan Agama Buddha dan Budi Pekerti",$F$8="X"),BUDDHA!D20,
IF(AND($F$7="Pendidikan Agama Buddha dan Budi Pekerti",$F$8="XI"),BUDDHA!H20,
IF(AND($F$7="Pendidikan Agama Buddha dan Budi Pekerti",$F$8="XII"),BUDDHA!L20,
IF(AND($F$7="Pendidikan Agama Hindu dan Budi Pekerti",$F$8="X"),HINDU!D20,
IF(AND($F$7="Pendidikan Agama Hindu dan Budi Pekerti",$F$8="XI"),HINDU!H20,
IF(AND($F$7="Pendidikan Agama Hindu dan Budi Pekerti",$F$8="XII"),HINDU!L20,
IF(AND($F$7="Pendidikan Agama Katholik dan Budi Pekerti",$F$8="X"),KATHOLIK!D20,
IF(AND($F$7="Pendidikan Agama Katholik dan Budi Pekerti",$F$8="XI"),KATHOLIK!H20,
IF(AND($F$7="Pendidikan Agama Katholik dan Budi Pekerti",$F$8="XII"),KATHOLIK!L20,
IF(AND($F$7="Pendidikan Agama Konghuchu dan Budi Pekerti",$F$8="X"),KONGHUCHU!D20,
IF(AND($F$7="Pendidikan Agama Konghuchu dan Budi Pekerti",$F$8="XI"),KONGHUCHU!H20,
IF(AND($F$7="Pendidikan Agama Konghuchu dan Budi Pekerti",$F$8="XII"),KONGHUCHU!L20,
IF(AND($F$7="Pendidikan Agama Kristen dan Budi Pekerti",$F$8="X"),KRISTEN!D20,
IF(AND($F$7="Pendidikan Agama Kristen dan Budi Pekerti",$F$8="XI"),KRISTEN!H20,
IF(AND($F$7="Pendidikan Agama Kristen dan Budi Pekerti",$F$8="XII"),KRISTEN!L20
)))))))))))))))))))</f>
        <v>0</v>
      </c>
      <c r="G33" s="216"/>
      <c r="H33" s="216"/>
      <c r="I33" s="216"/>
      <c r="J33" s="189"/>
      <c r="N33" s="250">
        <v>18</v>
      </c>
      <c r="O33" s="250" t="b">
        <v>0</v>
      </c>
      <c r="P33" s="250">
        <f t="shared" si="5"/>
        <v>0</v>
      </c>
      <c r="Q33" s="250" t="str">
        <f t="shared" si="6"/>
        <v/>
      </c>
      <c r="R33" s="250" t="str">
        <f t="shared" si="7"/>
        <v/>
      </c>
      <c r="S33" s="251" t="str">
        <f t="shared" si="8"/>
        <v/>
      </c>
      <c r="T33" s="250" t="str">
        <f t="shared" si="9"/>
        <v/>
      </c>
      <c r="U33" s="251" t="str">
        <f t="shared" si="10"/>
        <v/>
      </c>
      <c r="V33" s="250" t="str">
        <f t="shared" si="11"/>
        <v/>
      </c>
      <c r="W33" s="250" t="b">
        <v>0</v>
      </c>
      <c r="X33" s="250">
        <f t="shared" si="12"/>
        <v>0</v>
      </c>
      <c r="Y33" s="250" t="str">
        <f t="shared" si="0"/>
        <v/>
      </c>
      <c r="Z33" s="250" t="str">
        <f t="shared" si="1"/>
        <v/>
      </c>
      <c r="AA33" s="251" t="str">
        <f t="shared" si="2"/>
        <v/>
      </c>
      <c r="AB33" s="250" t="str">
        <f t="shared" si="3"/>
        <v/>
      </c>
      <c r="AC33" s="251" t="str">
        <f t="shared" si="4"/>
        <v/>
      </c>
      <c r="AD33" s="250" t="str">
        <f t="shared" si="13"/>
        <v/>
      </c>
    </row>
    <row r="34" spans="2:30" ht="93" customHeight="1" x14ac:dyDescent="0.2">
      <c r="B34" s="185">
        <f t="shared" si="14"/>
        <v>19</v>
      </c>
      <c r="C34" s="185">
        <f>IF($F$7="","",
IF(AND($F$7="Pendidikan Agama Islam dan Budi Pekerti",$F$8="X"),PAI!A21,
IF(AND($F$7="Pendidikan Agama Islam dan Budi Pekerti",$F$8="XI"),PAI!E21,
IF(AND($F$7="Pendidikan Agama Islam dan Budi Pekerti",$F$8="XII"),PAI!I21,
IF(AND($F$7="Pendidikan Agama Buddha dan Budi Pekerti",$F$8="X"),BUDDHA!A21,
IF(AND($F$7="Pendidikan Agama Buddha dan Budi Pekerti",$F$8="XI"),BUDDHA!E21,
IF(AND($F$7="Pendidikan Agama Buddha dan Budi Pekerti",$F$8="XII"),BUDDHA!I21,
IF(AND($F$7="Pendidikan Agama Hindu dan Budi Pekerti",$F$8="X"),HINDU!A21,
IF(AND($F$7="Pendidikan Agama Hindu dan Budi Pekerti",$F$8="XI"),HINDU!E21,
IF(AND($F$7="Pendidikan Agama Hindu dan Budi Pekerti",$F$8="XII"),HINDU!I21,
IF(AND($F$7="Pendidikan Agama Katholik dan Budi Pekerti",$F$8="X"),KATHOLIK!A21,
IF(AND($F$7="Pendidikan Agama Katholik dan Budi Pekerti",$F$8="XI"),KATHOLIK!E21,
IF(AND($F$7="Pendidikan Agama Katholik dan Budi Pekerti",$F$8="XII"),KATHOLIK!I21,
IF(AND($F$7="Pendidikan Agama Konghuchu dan Budi Pekerti",$F$8="X"),KONGHUCHU!A21,
IF(AND($F$7="Pendidikan Agama Konghuchu dan Budi Pekerti",$F$8="XI"),KONGHUCHU!E21,
IF(AND($F$7="Pendidikan Agama Konghuchu dan Budi Pekerti",$F$8="XII"),KONGHUCHU!I21,
IF(AND($F$7="Pendidikan Agama Kristen dan Budi Pekerti",$F$8="X"),KRISTEN!A21,
IF(AND($F$7="Pendidikan Agama Kristen dan Budi Pekerti",$F$8="XI"),KRISTEN!E21,
IF(AND($F$7="Pendidikan Agama Kristen dan Budi Pekerti",$F$8="XII"),KRISTEN!I21
)))))))))))))))))))</f>
        <v>0</v>
      </c>
      <c r="D34" s="186">
        <f>IF($F$7="","",
IF(AND($F$7="Pendidikan Agama Islam dan Budi Pekerti",$F$8="X"),PAI!B21,
IF(AND($F$7="Pendidikan Agama Islam dan Budi Pekerti",$F$8="XI"),PAI!F21,
IF(AND($F$7="Pendidikan Agama Islam dan Budi Pekerti",$F$8="XII"),PAI!J21,
IF(AND($F$7="Pendidikan Agama Buddha dan Budi Pekerti",$F$8="X"),BUDDHA!B21,
IF(AND($F$7="Pendidikan Agama Buddha dan Budi Pekerti",$F$8="XI"),BUDDHA!F21,
IF(AND($F$7="Pendidikan Agama Buddha dan Budi Pekerti",$F$8="XII"),BUDDHA!J21,
IF(AND($F$7="Pendidikan Agama Hindu dan Budi Pekerti",$F$8="X"),HINDU!B21,
IF(AND($F$7="Pendidikan Agama Hindu dan Budi Pekerti",$F$8="XI"),HINDU!F21,
IF(AND($F$7="Pendidikan Agama Hindu dan Budi Pekerti",$F$8="XII"),HINDU!J21,
IF(AND($F$7="Pendidikan Agama Katholik dan Budi Pekerti",$F$8="X"),KATHOLIK!B21,
IF(AND($F$7="Pendidikan Agama Katholik dan Budi Pekerti",$F$8="XI"),KATHOLIK!F21,
IF(AND($F$7="Pendidikan Agama Katholik dan Budi Pekerti",$F$8="XII"),KATHOLIK!J21,
IF(AND($F$7="Pendidikan Agama Konghuchu dan Budi Pekerti",$F$8="X"),KONGHUCHU!B21,
IF(AND($F$7="Pendidikan Agama Konghuchu dan Budi Pekerti",$F$8="XI"),KONGHUCHU!F21,
IF(AND($F$7="Pendidikan Agama Konghuchu dan Budi Pekerti",$F$8="XII"),KONGHUCHU!J21,
IF(AND($F$7="Pendidikan Agama Kristen dan Budi Pekerti",$F$8="X"),KRISTEN!B21,
IF(AND($F$7="Pendidikan Agama Kristen dan Budi Pekerti",$F$8="XI"),KRISTEN!F21,
IF(AND($F$7="Pendidikan Agama Kristen dan Budi Pekerti",$F$8="XII"),KRISTEN!J21
)))))))))))))))))))</f>
        <v>0</v>
      </c>
      <c r="E34" s="192">
        <f>IF($F$7="","",
IF(AND($F$7="Pendidikan Agama Islam dan Budi Pekerti",$F$8="X"),PAI!C21,
IF(AND($F$7="Pendidikan Agama Islam dan Budi Pekerti",$F$8="XI"),PAI!G21,
IF(AND($F$7="Pendidikan Agama Islam dan Budi Pekerti",$F$8="XII"),PAI!K21,
IF(AND($F$7="Pendidikan Agama Buddha dan Budi Pekerti",$F$8="X"),BUDDHA!C21,
IF(AND($F$7="Pendidikan Agama Buddha dan Budi Pekerti",$F$8="XI"),BUDDHA!G21,
IF(AND($F$7="Pendidikan Agama Buddha dan Budi Pekerti",$F$8="XII"),BUDDHA!K21,
IF(AND($F$7="Pendidikan Agama Hindu dan Budi Pekerti",$F$8="X"),HINDU!C21,
IF(AND($F$7="Pendidikan Agama Hindu dan Budi Pekerti",$F$8="XI"),HINDU!G21,
IF(AND($F$7="Pendidikan Agama Hindu dan Budi Pekerti",$F$8="XII"),HINDU!K21,
IF(AND($F$7="Pendidikan Agama Katholik dan Budi Pekerti",$F$8="X"),KATHOLIK!C21,
IF(AND($F$7="Pendidikan Agama Katholik dan Budi Pekerti",$F$8="XI"),KATHOLIK!G21,
IF(AND($F$7="Pendidikan Agama Katholik dan Budi Pekerti",$F$8="XII"),KATHOLIK!K21,
IF(AND($F$7="Pendidikan Agama Konghuchu dan Budi Pekerti",$F$8="X"),KONGHUCHU!C21,
IF(AND($F$7="Pendidikan Agama Konghuchu dan Budi Pekerti",$F$8="XI"),KONGHUCHU!G21,
IF(AND($F$7="Pendidikan Agama Konghuchu dan Budi Pekerti",$F$8="XII"),KONGHUCHU!K21,
IF(AND($F$7="Pendidikan Agama Kristen dan Budi Pekerti",$F$8="X"),KRISTEN!C21,
IF(AND($F$7="Pendidikan Agama Kristen dan Budi Pekerti",$F$8="XI"),KRISTEN!G21,
IF(AND($F$7="Pendidikan Agama Kristen dan Budi Pekerti",$F$8="XII"),KRISTEN!K21
)))))))))))))))))))</f>
        <v>0</v>
      </c>
      <c r="F34" s="186">
        <f>IF($F$7="","",
IF(AND($F$7="Pendidikan Agama Islam dan Budi Pekerti",$F$8="X"),PAI!D21,
IF(AND($F$7="Pendidikan Agama Islam dan Budi Pekerti",$F$8="XI"),PAI!H21,
IF(AND($F$7="Pendidikan Agama Islam dan Budi Pekerti",$F$8="XII"),PAI!L21,
IF(AND($F$7="Pendidikan Agama Buddha dan Budi Pekerti",$F$8="X"),BUDDHA!D21,
IF(AND($F$7="Pendidikan Agama Buddha dan Budi Pekerti",$F$8="XI"),BUDDHA!H21,
IF(AND($F$7="Pendidikan Agama Buddha dan Budi Pekerti",$F$8="XII"),BUDDHA!L21,
IF(AND($F$7="Pendidikan Agama Hindu dan Budi Pekerti",$F$8="X"),HINDU!D21,
IF(AND($F$7="Pendidikan Agama Hindu dan Budi Pekerti",$F$8="XI"),HINDU!H21,
IF(AND($F$7="Pendidikan Agama Hindu dan Budi Pekerti",$F$8="XII"),HINDU!L21,
IF(AND($F$7="Pendidikan Agama Katholik dan Budi Pekerti",$F$8="X"),KATHOLIK!D21,
IF(AND($F$7="Pendidikan Agama Katholik dan Budi Pekerti",$F$8="XI"),KATHOLIK!H21,
IF(AND($F$7="Pendidikan Agama Katholik dan Budi Pekerti",$F$8="XII"),KATHOLIK!L21,
IF(AND($F$7="Pendidikan Agama Konghuchu dan Budi Pekerti",$F$8="X"),KONGHUCHU!D21,
IF(AND($F$7="Pendidikan Agama Konghuchu dan Budi Pekerti",$F$8="XI"),KONGHUCHU!H21,
IF(AND($F$7="Pendidikan Agama Konghuchu dan Budi Pekerti",$F$8="XII"),KONGHUCHU!L21,
IF(AND($F$7="Pendidikan Agama Kristen dan Budi Pekerti",$F$8="X"),KRISTEN!D21,
IF(AND($F$7="Pendidikan Agama Kristen dan Budi Pekerti",$F$8="XI"),KRISTEN!H21,
IF(AND($F$7="Pendidikan Agama Kristen dan Budi Pekerti",$F$8="XII"),KRISTEN!L21
)))))))))))))))))))</f>
        <v>0</v>
      </c>
      <c r="G34" s="217"/>
      <c r="H34" s="217"/>
      <c r="I34" s="217"/>
      <c r="J34" s="191"/>
      <c r="N34" s="250">
        <v>19</v>
      </c>
      <c r="O34" s="250" t="b">
        <v>0</v>
      </c>
      <c r="P34" s="250">
        <f t="shared" si="5"/>
        <v>0</v>
      </c>
      <c r="Q34" s="250" t="str">
        <f t="shared" si="6"/>
        <v/>
      </c>
      <c r="R34" s="250" t="str">
        <f t="shared" si="7"/>
        <v/>
      </c>
      <c r="S34" s="251" t="str">
        <f t="shared" si="8"/>
        <v/>
      </c>
      <c r="T34" s="250" t="str">
        <f t="shared" si="9"/>
        <v/>
      </c>
      <c r="U34" s="251" t="str">
        <f t="shared" si="10"/>
        <v/>
      </c>
      <c r="V34" s="250" t="str">
        <f t="shared" si="11"/>
        <v/>
      </c>
      <c r="W34" s="250" t="b">
        <v>0</v>
      </c>
      <c r="X34" s="250">
        <f t="shared" si="12"/>
        <v>0</v>
      </c>
      <c r="Y34" s="250" t="str">
        <f t="shared" si="0"/>
        <v/>
      </c>
      <c r="Z34" s="250" t="str">
        <f t="shared" si="1"/>
        <v/>
      </c>
      <c r="AA34" s="251" t="str">
        <f t="shared" si="2"/>
        <v/>
      </c>
      <c r="AB34" s="250" t="str">
        <f t="shared" si="3"/>
        <v/>
      </c>
      <c r="AC34" s="251" t="str">
        <f t="shared" si="4"/>
        <v/>
      </c>
      <c r="AD34" s="250" t="str">
        <f t="shared" si="13"/>
        <v/>
      </c>
    </row>
    <row r="35" spans="2:30" ht="93" customHeight="1" x14ac:dyDescent="0.2">
      <c r="B35" s="185">
        <f t="shared" si="14"/>
        <v>20</v>
      </c>
      <c r="C35" s="185">
        <f>IF($F$7="","",
IF(AND($F$7="Pendidikan Agama Islam dan Budi Pekerti",$F$8="X"),PAI!A22,
IF(AND($F$7="Pendidikan Agama Islam dan Budi Pekerti",$F$8="XI"),PAI!E22,
IF(AND($F$7="Pendidikan Agama Islam dan Budi Pekerti",$F$8="XII"),PAI!I22,
IF(AND($F$7="Pendidikan Agama Buddha dan Budi Pekerti",$F$8="X"),BUDDHA!A22,
IF(AND($F$7="Pendidikan Agama Buddha dan Budi Pekerti",$F$8="XI"),BUDDHA!E22,
IF(AND($F$7="Pendidikan Agama Buddha dan Budi Pekerti",$F$8="XII"),BUDDHA!I22,
IF(AND($F$7="Pendidikan Agama Hindu dan Budi Pekerti",$F$8="X"),HINDU!A22,
IF(AND($F$7="Pendidikan Agama Hindu dan Budi Pekerti",$F$8="XI"),HINDU!E22,
IF(AND($F$7="Pendidikan Agama Hindu dan Budi Pekerti",$F$8="XII"),HINDU!I22,
IF(AND($F$7="Pendidikan Agama Katholik dan Budi Pekerti",$F$8="X"),KATHOLIK!A22,
IF(AND($F$7="Pendidikan Agama Katholik dan Budi Pekerti",$F$8="XI"),KATHOLIK!E22,
IF(AND($F$7="Pendidikan Agama Katholik dan Budi Pekerti",$F$8="XII"),KATHOLIK!I22,
IF(AND($F$7="Pendidikan Agama Konghuchu dan Budi Pekerti",$F$8="X"),KONGHUCHU!A22,
IF(AND($F$7="Pendidikan Agama Konghuchu dan Budi Pekerti",$F$8="XI"),KONGHUCHU!E22,
IF(AND($F$7="Pendidikan Agama Konghuchu dan Budi Pekerti",$F$8="XII"),KONGHUCHU!I22,
IF(AND($F$7="Pendidikan Agama Kristen dan Budi Pekerti",$F$8="X"),KRISTEN!A22,
IF(AND($F$7="Pendidikan Agama Kristen dan Budi Pekerti",$F$8="XI"),KRISTEN!E22,
IF(AND($F$7="Pendidikan Agama Kristen dan Budi Pekerti",$F$8="XII"),KRISTEN!I22
)))))))))))))))))))</f>
        <v>0</v>
      </c>
      <c r="D35" s="186">
        <f>IF($F$7="","",
IF(AND($F$7="Pendidikan Agama Islam dan Budi Pekerti",$F$8="X"),PAI!B22,
IF(AND($F$7="Pendidikan Agama Islam dan Budi Pekerti",$F$8="XI"),PAI!F22,
IF(AND($F$7="Pendidikan Agama Islam dan Budi Pekerti",$F$8="XII"),PAI!J22,
IF(AND($F$7="Pendidikan Agama Buddha dan Budi Pekerti",$F$8="X"),BUDDHA!B22,
IF(AND($F$7="Pendidikan Agama Buddha dan Budi Pekerti",$F$8="XI"),BUDDHA!F22,
IF(AND($F$7="Pendidikan Agama Buddha dan Budi Pekerti",$F$8="XII"),BUDDHA!J22,
IF(AND($F$7="Pendidikan Agama Hindu dan Budi Pekerti",$F$8="X"),HINDU!B22,
IF(AND($F$7="Pendidikan Agama Hindu dan Budi Pekerti",$F$8="XI"),HINDU!F22,
IF(AND($F$7="Pendidikan Agama Hindu dan Budi Pekerti",$F$8="XII"),HINDU!J22,
IF(AND($F$7="Pendidikan Agama Katholik dan Budi Pekerti",$F$8="X"),KATHOLIK!B22,
IF(AND($F$7="Pendidikan Agama Katholik dan Budi Pekerti",$F$8="XI"),KATHOLIK!F22,
IF(AND($F$7="Pendidikan Agama Katholik dan Budi Pekerti",$F$8="XII"),KATHOLIK!J22,
IF(AND($F$7="Pendidikan Agama Konghuchu dan Budi Pekerti",$F$8="X"),KONGHUCHU!B22,
IF(AND($F$7="Pendidikan Agama Konghuchu dan Budi Pekerti",$F$8="XI"),KONGHUCHU!F22,
IF(AND($F$7="Pendidikan Agama Konghuchu dan Budi Pekerti",$F$8="XII"),KONGHUCHU!J22,
IF(AND($F$7="Pendidikan Agama Kristen dan Budi Pekerti",$F$8="X"),KRISTEN!B22,
IF(AND($F$7="Pendidikan Agama Kristen dan Budi Pekerti",$F$8="XI"),KRISTEN!F22,
IF(AND($F$7="Pendidikan Agama Kristen dan Budi Pekerti",$F$8="XII"),KRISTEN!J22
)))))))))))))))))))</f>
        <v>0</v>
      </c>
      <c r="E35" s="192">
        <f>IF($F$7="","",
IF(AND($F$7="Pendidikan Agama Islam dan Budi Pekerti",$F$8="X"),PAI!C22,
IF(AND($F$7="Pendidikan Agama Islam dan Budi Pekerti",$F$8="XI"),PAI!G22,
IF(AND($F$7="Pendidikan Agama Islam dan Budi Pekerti",$F$8="XII"),PAI!K22,
IF(AND($F$7="Pendidikan Agama Buddha dan Budi Pekerti",$F$8="X"),BUDDHA!C22,
IF(AND($F$7="Pendidikan Agama Buddha dan Budi Pekerti",$F$8="XI"),BUDDHA!G22,
IF(AND($F$7="Pendidikan Agama Buddha dan Budi Pekerti",$F$8="XII"),BUDDHA!K22,
IF(AND($F$7="Pendidikan Agama Hindu dan Budi Pekerti",$F$8="X"),HINDU!C22,
IF(AND($F$7="Pendidikan Agama Hindu dan Budi Pekerti",$F$8="XI"),HINDU!G22,
IF(AND($F$7="Pendidikan Agama Hindu dan Budi Pekerti",$F$8="XII"),HINDU!K22,
IF(AND($F$7="Pendidikan Agama Katholik dan Budi Pekerti",$F$8="X"),KATHOLIK!C22,
IF(AND($F$7="Pendidikan Agama Katholik dan Budi Pekerti",$F$8="XI"),KATHOLIK!G22,
IF(AND($F$7="Pendidikan Agama Katholik dan Budi Pekerti",$F$8="XII"),KATHOLIK!K22,
IF(AND($F$7="Pendidikan Agama Konghuchu dan Budi Pekerti",$F$8="X"),KONGHUCHU!C22,
IF(AND($F$7="Pendidikan Agama Konghuchu dan Budi Pekerti",$F$8="XI"),KONGHUCHU!G22,
IF(AND($F$7="Pendidikan Agama Konghuchu dan Budi Pekerti",$F$8="XII"),KONGHUCHU!K22,
IF(AND($F$7="Pendidikan Agama Kristen dan Budi Pekerti",$F$8="X"),KRISTEN!C22,
IF(AND($F$7="Pendidikan Agama Kristen dan Budi Pekerti",$F$8="XI"),KRISTEN!G22,
IF(AND($F$7="Pendidikan Agama Kristen dan Budi Pekerti",$F$8="XII"),KRISTEN!K22
)))))))))))))))))))</f>
        <v>0</v>
      </c>
      <c r="F35" s="186">
        <f>IF($F$7="","",
IF(AND($F$7="Pendidikan Agama Islam dan Budi Pekerti",$F$8="X"),PAI!D22,
IF(AND($F$7="Pendidikan Agama Islam dan Budi Pekerti",$F$8="XI"),PAI!H22,
IF(AND($F$7="Pendidikan Agama Islam dan Budi Pekerti",$F$8="XII"),PAI!L22,
IF(AND($F$7="Pendidikan Agama Buddha dan Budi Pekerti",$F$8="X"),BUDDHA!D22,
IF(AND($F$7="Pendidikan Agama Buddha dan Budi Pekerti",$F$8="XI"),BUDDHA!H22,
IF(AND($F$7="Pendidikan Agama Buddha dan Budi Pekerti",$F$8="XII"),BUDDHA!L22,
IF(AND($F$7="Pendidikan Agama Hindu dan Budi Pekerti",$F$8="X"),HINDU!D22,
IF(AND($F$7="Pendidikan Agama Hindu dan Budi Pekerti",$F$8="XI"),HINDU!H22,
IF(AND($F$7="Pendidikan Agama Hindu dan Budi Pekerti",$F$8="XII"),HINDU!L22,
IF(AND($F$7="Pendidikan Agama Katholik dan Budi Pekerti",$F$8="X"),KATHOLIK!D22,
IF(AND($F$7="Pendidikan Agama Katholik dan Budi Pekerti",$F$8="XI"),KATHOLIK!H22,
IF(AND($F$7="Pendidikan Agama Katholik dan Budi Pekerti",$F$8="XII"),KATHOLIK!L22,
IF(AND($F$7="Pendidikan Agama Konghuchu dan Budi Pekerti",$F$8="X"),KONGHUCHU!D22,
IF(AND($F$7="Pendidikan Agama Konghuchu dan Budi Pekerti",$F$8="XI"),KONGHUCHU!H22,
IF(AND($F$7="Pendidikan Agama Konghuchu dan Budi Pekerti",$F$8="XII"),KONGHUCHU!L22,
IF(AND($F$7="Pendidikan Agama Kristen dan Budi Pekerti",$F$8="X"),KRISTEN!D22,
IF(AND($F$7="Pendidikan Agama Kristen dan Budi Pekerti",$F$8="XI"),KRISTEN!H22,
IF(AND($F$7="Pendidikan Agama Kristen dan Budi Pekerti",$F$8="XII"),KRISTEN!L22
)))))))))))))))))))</f>
        <v>0</v>
      </c>
      <c r="G35" s="216"/>
      <c r="H35" s="216"/>
      <c r="I35" s="216"/>
      <c r="J35" s="189"/>
      <c r="N35" s="250">
        <v>20</v>
      </c>
      <c r="O35" s="250" t="b">
        <v>0</v>
      </c>
      <c r="P35" s="250">
        <f t="shared" si="5"/>
        <v>0</v>
      </c>
      <c r="Q35" s="250" t="str">
        <f t="shared" si="6"/>
        <v/>
      </c>
      <c r="R35" s="250" t="str">
        <f t="shared" si="7"/>
        <v/>
      </c>
      <c r="S35" s="251" t="str">
        <f t="shared" si="8"/>
        <v/>
      </c>
      <c r="T35" s="250" t="str">
        <f t="shared" si="9"/>
        <v/>
      </c>
      <c r="U35" s="251" t="str">
        <f t="shared" si="10"/>
        <v/>
      </c>
      <c r="V35" s="250" t="str">
        <f t="shared" si="11"/>
        <v/>
      </c>
      <c r="W35" s="250" t="b">
        <v>0</v>
      </c>
      <c r="X35" s="250">
        <f t="shared" si="12"/>
        <v>0</v>
      </c>
      <c r="Y35" s="250" t="str">
        <f t="shared" si="0"/>
        <v/>
      </c>
      <c r="Z35" s="250" t="str">
        <f t="shared" si="1"/>
        <v/>
      </c>
      <c r="AA35" s="251" t="str">
        <f t="shared" si="2"/>
        <v/>
      </c>
      <c r="AB35" s="250" t="str">
        <f t="shared" si="3"/>
        <v/>
      </c>
      <c r="AC35" s="251" t="str">
        <f t="shared" si="4"/>
        <v/>
      </c>
      <c r="AD35" s="250" t="str">
        <f t="shared" si="13"/>
        <v/>
      </c>
    </row>
    <row r="36" spans="2:30" ht="93" customHeight="1" x14ac:dyDescent="0.2">
      <c r="B36" s="185">
        <f t="shared" si="14"/>
        <v>21</v>
      </c>
      <c r="C36" s="185">
        <f>IF($F$7="","",
IF(AND($F$7="Pendidikan Agama Islam dan Budi Pekerti",$F$8="X"),PAI!A23,
IF(AND($F$7="Pendidikan Agama Islam dan Budi Pekerti",$F$8="XI"),PAI!E23,
IF(AND($F$7="Pendidikan Agama Islam dan Budi Pekerti",$F$8="XII"),PAI!I23,
IF(AND($F$7="Pendidikan Agama Buddha dan Budi Pekerti",$F$8="X"),BUDDHA!A23,
IF(AND($F$7="Pendidikan Agama Buddha dan Budi Pekerti",$F$8="XI"),BUDDHA!E23,
IF(AND($F$7="Pendidikan Agama Buddha dan Budi Pekerti",$F$8="XII"),BUDDHA!I23,
IF(AND($F$7="Pendidikan Agama Hindu dan Budi Pekerti",$F$8="X"),HINDU!A23,
IF(AND($F$7="Pendidikan Agama Hindu dan Budi Pekerti",$F$8="XI"),HINDU!E23,
IF(AND($F$7="Pendidikan Agama Hindu dan Budi Pekerti",$F$8="XII"),HINDU!I23,
IF(AND($F$7="Pendidikan Agama Katholik dan Budi Pekerti",$F$8="X"),KATHOLIK!A23,
IF(AND($F$7="Pendidikan Agama Katholik dan Budi Pekerti",$F$8="XI"),KATHOLIK!E23,
IF(AND($F$7="Pendidikan Agama Katholik dan Budi Pekerti",$F$8="XII"),KATHOLIK!I23,
IF(AND($F$7="Pendidikan Agama Konghuchu dan Budi Pekerti",$F$8="X"),KONGHUCHU!A23,
IF(AND($F$7="Pendidikan Agama Konghuchu dan Budi Pekerti",$F$8="XI"),KONGHUCHU!E23,
IF(AND($F$7="Pendidikan Agama Konghuchu dan Budi Pekerti",$F$8="XII"),KONGHUCHU!I23,
IF(AND($F$7="Pendidikan Agama Kristen dan Budi Pekerti",$F$8="X"),KRISTEN!A23,
IF(AND($F$7="Pendidikan Agama Kristen dan Budi Pekerti",$F$8="XI"),KRISTEN!E23,
IF(AND($F$7="Pendidikan Agama Kristen dan Budi Pekerti",$F$8="XII"),KRISTEN!I23
)))))))))))))))))))</f>
        <v>0</v>
      </c>
      <c r="D36" s="186">
        <f>IF($F$7="","",
IF(AND($F$7="Pendidikan Agama Islam dan Budi Pekerti",$F$8="X"),PAI!B23,
IF(AND($F$7="Pendidikan Agama Islam dan Budi Pekerti",$F$8="XI"),PAI!F23,
IF(AND($F$7="Pendidikan Agama Islam dan Budi Pekerti",$F$8="XII"),PAI!J23,
IF(AND($F$7="Pendidikan Agama Buddha dan Budi Pekerti",$F$8="X"),BUDDHA!B23,
IF(AND($F$7="Pendidikan Agama Buddha dan Budi Pekerti",$F$8="XI"),BUDDHA!F23,
IF(AND($F$7="Pendidikan Agama Buddha dan Budi Pekerti",$F$8="XII"),BUDDHA!J23,
IF(AND($F$7="Pendidikan Agama Hindu dan Budi Pekerti",$F$8="X"),HINDU!B23,
IF(AND($F$7="Pendidikan Agama Hindu dan Budi Pekerti",$F$8="XI"),HINDU!F23,
IF(AND($F$7="Pendidikan Agama Hindu dan Budi Pekerti",$F$8="XII"),HINDU!J23,
IF(AND($F$7="Pendidikan Agama Katholik dan Budi Pekerti",$F$8="X"),KATHOLIK!B23,
IF(AND($F$7="Pendidikan Agama Katholik dan Budi Pekerti",$F$8="XI"),KATHOLIK!F23,
IF(AND($F$7="Pendidikan Agama Katholik dan Budi Pekerti",$F$8="XII"),KATHOLIK!J23,
IF(AND($F$7="Pendidikan Agama Konghuchu dan Budi Pekerti",$F$8="X"),KONGHUCHU!B23,
IF(AND($F$7="Pendidikan Agama Konghuchu dan Budi Pekerti",$F$8="XI"),KONGHUCHU!F23,
IF(AND($F$7="Pendidikan Agama Konghuchu dan Budi Pekerti",$F$8="XII"),KONGHUCHU!J23,
IF(AND($F$7="Pendidikan Agama Kristen dan Budi Pekerti",$F$8="X"),KRISTEN!B23,
IF(AND($F$7="Pendidikan Agama Kristen dan Budi Pekerti",$F$8="XI"),KRISTEN!F23,
IF(AND($F$7="Pendidikan Agama Kristen dan Budi Pekerti",$F$8="XII"),KRISTEN!J23
)))))))))))))))))))</f>
        <v>0</v>
      </c>
      <c r="E36" s="192">
        <f>IF($F$7="","",
IF(AND($F$7="Pendidikan Agama Islam dan Budi Pekerti",$F$8="X"),PAI!C23,
IF(AND($F$7="Pendidikan Agama Islam dan Budi Pekerti",$F$8="XI"),PAI!G23,
IF(AND($F$7="Pendidikan Agama Islam dan Budi Pekerti",$F$8="XII"),PAI!K23,
IF(AND($F$7="Pendidikan Agama Buddha dan Budi Pekerti",$F$8="X"),BUDDHA!C23,
IF(AND($F$7="Pendidikan Agama Buddha dan Budi Pekerti",$F$8="XI"),BUDDHA!G23,
IF(AND($F$7="Pendidikan Agama Buddha dan Budi Pekerti",$F$8="XII"),BUDDHA!K23,
IF(AND($F$7="Pendidikan Agama Hindu dan Budi Pekerti",$F$8="X"),HINDU!C23,
IF(AND($F$7="Pendidikan Agama Hindu dan Budi Pekerti",$F$8="XI"),HINDU!G23,
IF(AND($F$7="Pendidikan Agama Hindu dan Budi Pekerti",$F$8="XII"),HINDU!K23,
IF(AND($F$7="Pendidikan Agama Katholik dan Budi Pekerti",$F$8="X"),KATHOLIK!C23,
IF(AND($F$7="Pendidikan Agama Katholik dan Budi Pekerti",$F$8="XI"),KATHOLIK!G23,
IF(AND($F$7="Pendidikan Agama Katholik dan Budi Pekerti",$F$8="XII"),KATHOLIK!K23,
IF(AND($F$7="Pendidikan Agama Konghuchu dan Budi Pekerti",$F$8="X"),KONGHUCHU!C23,
IF(AND($F$7="Pendidikan Agama Konghuchu dan Budi Pekerti",$F$8="XI"),KONGHUCHU!G23,
IF(AND($F$7="Pendidikan Agama Konghuchu dan Budi Pekerti",$F$8="XII"),KONGHUCHU!K23,
IF(AND($F$7="Pendidikan Agama Kristen dan Budi Pekerti",$F$8="X"),KRISTEN!C23,
IF(AND($F$7="Pendidikan Agama Kristen dan Budi Pekerti",$F$8="XI"),KRISTEN!G23,
IF(AND($F$7="Pendidikan Agama Kristen dan Budi Pekerti",$F$8="XII"),KRISTEN!K23
)))))))))))))))))))</f>
        <v>0</v>
      </c>
      <c r="F36" s="186">
        <f>IF($F$7="","",
IF(AND($F$7="Pendidikan Agama Islam dan Budi Pekerti",$F$8="X"),PAI!D23,
IF(AND($F$7="Pendidikan Agama Islam dan Budi Pekerti",$F$8="XI"),PAI!H23,
IF(AND($F$7="Pendidikan Agama Islam dan Budi Pekerti",$F$8="XII"),PAI!L23,
IF(AND($F$7="Pendidikan Agama Buddha dan Budi Pekerti",$F$8="X"),BUDDHA!D23,
IF(AND($F$7="Pendidikan Agama Buddha dan Budi Pekerti",$F$8="XI"),BUDDHA!H23,
IF(AND($F$7="Pendidikan Agama Buddha dan Budi Pekerti",$F$8="XII"),BUDDHA!L23,
IF(AND($F$7="Pendidikan Agama Hindu dan Budi Pekerti",$F$8="X"),HINDU!D23,
IF(AND($F$7="Pendidikan Agama Hindu dan Budi Pekerti",$F$8="XI"),HINDU!H23,
IF(AND($F$7="Pendidikan Agama Hindu dan Budi Pekerti",$F$8="XII"),HINDU!L23,
IF(AND($F$7="Pendidikan Agama Katholik dan Budi Pekerti",$F$8="X"),KATHOLIK!D23,
IF(AND($F$7="Pendidikan Agama Katholik dan Budi Pekerti",$F$8="XI"),KATHOLIK!H23,
IF(AND($F$7="Pendidikan Agama Katholik dan Budi Pekerti",$F$8="XII"),KATHOLIK!L23,
IF(AND($F$7="Pendidikan Agama Konghuchu dan Budi Pekerti",$F$8="X"),KONGHUCHU!D23,
IF(AND($F$7="Pendidikan Agama Konghuchu dan Budi Pekerti",$F$8="XI"),KONGHUCHU!H23,
IF(AND($F$7="Pendidikan Agama Konghuchu dan Budi Pekerti",$F$8="XII"),KONGHUCHU!L23,
IF(AND($F$7="Pendidikan Agama Kristen dan Budi Pekerti",$F$8="X"),KRISTEN!D23,
IF(AND($F$7="Pendidikan Agama Kristen dan Budi Pekerti",$F$8="XI"),KRISTEN!H23,
IF(AND($F$7="Pendidikan Agama Kristen dan Budi Pekerti",$F$8="XII"),KRISTEN!L23
)))))))))))))))))))</f>
        <v>0</v>
      </c>
      <c r="G36" s="217"/>
      <c r="H36" s="217"/>
      <c r="I36" s="217"/>
      <c r="J36" s="191"/>
      <c r="N36" s="250">
        <v>21</v>
      </c>
      <c r="O36" s="250" t="b">
        <v>0</v>
      </c>
      <c r="P36" s="250">
        <f t="shared" si="5"/>
        <v>0</v>
      </c>
      <c r="Q36" s="250" t="str">
        <f t="shared" si="6"/>
        <v/>
      </c>
      <c r="R36" s="250" t="str">
        <f t="shared" si="7"/>
        <v/>
      </c>
      <c r="S36" s="251" t="str">
        <f t="shared" si="8"/>
        <v/>
      </c>
      <c r="T36" s="250" t="str">
        <f t="shared" si="9"/>
        <v/>
      </c>
      <c r="U36" s="251" t="str">
        <f t="shared" si="10"/>
        <v/>
      </c>
      <c r="V36" s="250" t="str">
        <f t="shared" si="11"/>
        <v/>
      </c>
      <c r="W36" s="250" t="b">
        <v>0</v>
      </c>
      <c r="X36" s="250">
        <f t="shared" si="12"/>
        <v>0</v>
      </c>
      <c r="Y36" s="250" t="str">
        <f t="shared" si="0"/>
        <v/>
      </c>
      <c r="Z36" s="250" t="str">
        <f t="shared" si="1"/>
        <v/>
      </c>
      <c r="AA36" s="251" t="str">
        <f t="shared" si="2"/>
        <v/>
      </c>
      <c r="AB36" s="250" t="str">
        <f t="shared" si="3"/>
        <v/>
      </c>
      <c r="AC36" s="251" t="str">
        <f t="shared" si="4"/>
        <v/>
      </c>
      <c r="AD36" s="250" t="str">
        <f t="shared" si="13"/>
        <v/>
      </c>
    </row>
    <row r="37" spans="2:30" ht="93" customHeight="1" x14ac:dyDescent="0.2">
      <c r="B37" s="185">
        <f t="shared" si="14"/>
        <v>22</v>
      </c>
      <c r="C37" s="185">
        <f>IF($F$7="","",
IF(AND($F$7="Pendidikan Agama Islam dan Budi Pekerti",$F$8="X"),PAI!A24,
IF(AND($F$7="Pendidikan Agama Islam dan Budi Pekerti",$F$8="XI"),PAI!E24,
IF(AND($F$7="Pendidikan Agama Islam dan Budi Pekerti",$F$8="XII"),PAI!I24,
IF(AND($F$7="Pendidikan Agama Buddha dan Budi Pekerti",$F$8="X"),BUDDHA!A24,
IF(AND($F$7="Pendidikan Agama Buddha dan Budi Pekerti",$F$8="XI"),BUDDHA!E24,
IF(AND($F$7="Pendidikan Agama Buddha dan Budi Pekerti",$F$8="XII"),BUDDHA!I24,
IF(AND($F$7="Pendidikan Agama Hindu dan Budi Pekerti",$F$8="X"),HINDU!A24,
IF(AND($F$7="Pendidikan Agama Hindu dan Budi Pekerti",$F$8="XI"),HINDU!E24,
IF(AND($F$7="Pendidikan Agama Hindu dan Budi Pekerti",$F$8="XII"),HINDU!I24,
IF(AND($F$7="Pendidikan Agama Katholik dan Budi Pekerti",$F$8="X"),KATHOLIK!A24,
IF(AND($F$7="Pendidikan Agama Katholik dan Budi Pekerti",$F$8="XI"),KATHOLIK!E24,
IF(AND($F$7="Pendidikan Agama Katholik dan Budi Pekerti",$F$8="XII"),KATHOLIK!I24,
IF(AND($F$7="Pendidikan Agama Konghuchu dan Budi Pekerti",$F$8="X"),KONGHUCHU!A24,
IF(AND($F$7="Pendidikan Agama Konghuchu dan Budi Pekerti",$F$8="XI"),KONGHUCHU!E24,
IF(AND($F$7="Pendidikan Agama Konghuchu dan Budi Pekerti",$F$8="XII"),KONGHUCHU!I24,
IF(AND($F$7="Pendidikan Agama Kristen dan Budi Pekerti",$F$8="X"),KRISTEN!A24,
IF(AND($F$7="Pendidikan Agama Kristen dan Budi Pekerti",$F$8="XI"),KRISTEN!E24,
IF(AND($F$7="Pendidikan Agama Kristen dan Budi Pekerti",$F$8="XII"),KRISTEN!I24
)))))))))))))))))))</f>
        <v>0</v>
      </c>
      <c r="D37" s="186">
        <f>IF($F$7="","",
IF(AND($F$7="Pendidikan Agama Islam dan Budi Pekerti",$F$8="X"),PAI!B24,
IF(AND($F$7="Pendidikan Agama Islam dan Budi Pekerti",$F$8="XI"),PAI!F24,
IF(AND($F$7="Pendidikan Agama Islam dan Budi Pekerti",$F$8="XII"),PAI!J24,
IF(AND($F$7="Pendidikan Agama Buddha dan Budi Pekerti",$F$8="X"),BUDDHA!B24,
IF(AND($F$7="Pendidikan Agama Buddha dan Budi Pekerti",$F$8="XI"),BUDDHA!F24,
IF(AND($F$7="Pendidikan Agama Buddha dan Budi Pekerti",$F$8="XII"),BUDDHA!J24,
IF(AND($F$7="Pendidikan Agama Hindu dan Budi Pekerti",$F$8="X"),HINDU!B24,
IF(AND($F$7="Pendidikan Agama Hindu dan Budi Pekerti",$F$8="XI"),HINDU!F24,
IF(AND($F$7="Pendidikan Agama Hindu dan Budi Pekerti",$F$8="XII"),HINDU!J24,
IF(AND($F$7="Pendidikan Agama Katholik dan Budi Pekerti",$F$8="X"),KATHOLIK!B24,
IF(AND($F$7="Pendidikan Agama Katholik dan Budi Pekerti",$F$8="XI"),KATHOLIK!F24,
IF(AND($F$7="Pendidikan Agama Katholik dan Budi Pekerti",$F$8="XII"),KATHOLIK!J24,
IF(AND($F$7="Pendidikan Agama Konghuchu dan Budi Pekerti",$F$8="X"),KONGHUCHU!B24,
IF(AND($F$7="Pendidikan Agama Konghuchu dan Budi Pekerti",$F$8="XI"),KONGHUCHU!F24,
IF(AND($F$7="Pendidikan Agama Konghuchu dan Budi Pekerti",$F$8="XII"),KONGHUCHU!J24,
IF(AND($F$7="Pendidikan Agama Kristen dan Budi Pekerti",$F$8="X"),KRISTEN!B24,
IF(AND($F$7="Pendidikan Agama Kristen dan Budi Pekerti",$F$8="XI"),KRISTEN!F24,
IF(AND($F$7="Pendidikan Agama Kristen dan Budi Pekerti",$F$8="XII"),KRISTEN!J24
)))))))))))))))))))</f>
        <v>0</v>
      </c>
      <c r="E37" s="192">
        <f>IF($F$7="","",
IF(AND($F$7="Pendidikan Agama Islam dan Budi Pekerti",$F$8="X"),PAI!C24,
IF(AND($F$7="Pendidikan Agama Islam dan Budi Pekerti",$F$8="XI"),PAI!G24,
IF(AND($F$7="Pendidikan Agama Islam dan Budi Pekerti",$F$8="XII"),PAI!K24,
IF(AND($F$7="Pendidikan Agama Buddha dan Budi Pekerti",$F$8="X"),BUDDHA!C24,
IF(AND($F$7="Pendidikan Agama Buddha dan Budi Pekerti",$F$8="XI"),BUDDHA!G24,
IF(AND($F$7="Pendidikan Agama Buddha dan Budi Pekerti",$F$8="XII"),BUDDHA!K24,
IF(AND($F$7="Pendidikan Agama Hindu dan Budi Pekerti",$F$8="X"),HINDU!C24,
IF(AND($F$7="Pendidikan Agama Hindu dan Budi Pekerti",$F$8="XI"),HINDU!G24,
IF(AND($F$7="Pendidikan Agama Hindu dan Budi Pekerti",$F$8="XII"),HINDU!K24,
IF(AND($F$7="Pendidikan Agama Katholik dan Budi Pekerti",$F$8="X"),KATHOLIK!C24,
IF(AND($F$7="Pendidikan Agama Katholik dan Budi Pekerti",$F$8="XI"),KATHOLIK!G24,
IF(AND($F$7="Pendidikan Agama Katholik dan Budi Pekerti",$F$8="XII"),KATHOLIK!K24,
IF(AND($F$7="Pendidikan Agama Konghuchu dan Budi Pekerti",$F$8="X"),KONGHUCHU!C24,
IF(AND($F$7="Pendidikan Agama Konghuchu dan Budi Pekerti",$F$8="XI"),KONGHUCHU!G24,
IF(AND($F$7="Pendidikan Agama Konghuchu dan Budi Pekerti",$F$8="XII"),KONGHUCHU!K24,
IF(AND($F$7="Pendidikan Agama Kristen dan Budi Pekerti",$F$8="X"),KRISTEN!C24,
IF(AND($F$7="Pendidikan Agama Kristen dan Budi Pekerti",$F$8="XI"),KRISTEN!G24,
IF(AND($F$7="Pendidikan Agama Kristen dan Budi Pekerti",$F$8="XII"),KRISTEN!K24
)))))))))))))))))))</f>
        <v>0</v>
      </c>
      <c r="F37" s="186">
        <f>IF($F$7="","",
IF(AND($F$7="Pendidikan Agama Islam dan Budi Pekerti",$F$8="X"),PAI!D24,
IF(AND($F$7="Pendidikan Agama Islam dan Budi Pekerti",$F$8="XI"),PAI!H24,
IF(AND($F$7="Pendidikan Agama Islam dan Budi Pekerti",$F$8="XII"),PAI!L24,
IF(AND($F$7="Pendidikan Agama Buddha dan Budi Pekerti",$F$8="X"),BUDDHA!D24,
IF(AND($F$7="Pendidikan Agama Buddha dan Budi Pekerti",$F$8="XI"),BUDDHA!H24,
IF(AND($F$7="Pendidikan Agama Buddha dan Budi Pekerti",$F$8="XII"),BUDDHA!L24,
IF(AND($F$7="Pendidikan Agama Hindu dan Budi Pekerti",$F$8="X"),HINDU!D24,
IF(AND($F$7="Pendidikan Agama Hindu dan Budi Pekerti",$F$8="XI"),HINDU!H24,
IF(AND($F$7="Pendidikan Agama Hindu dan Budi Pekerti",$F$8="XII"),HINDU!L24,
IF(AND($F$7="Pendidikan Agama Katholik dan Budi Pekerti",$F$8="X"),KATHOLIK!D24,
IF(AND($F$7="Pendidikan Agama Katholik dan Budi Pekerti",$F$8="XI"),KATHOLIK!H24,
IF(AND($F$7="Pendidikan Agama Katholik dan Budi Pekerti",$F$8="XII"),KATHOLIK!L24,
IF(AND($F$7="Pendidikan Agama Konghuchu dan Budi Pekerti",$F$8="X"),KONGHUCHU!D24,
IF(AND($F$7="Pendidikan Agama Konghuchu dan Budi Pekerti",$F$8="XI"),KONGHUCHU!H24,
IF(AND($F$7="Pendidikan Agama Konghuchu dan Budi Pekerti",$F$8="XII"),KONGHUCHU!L24,
IF(AND($F$7="Pendidikan Agama Kristen dan Budi Pekerti",$F$8="X"),KRISTEN!D24,
IF(AND($F$7="Pendidikan Agama Kristen dan Budi Pekerti",$F$8="XI"),KRISTEN!H24,
IF(AND($F$7="Pendidikan Agama Kristen dan Budi Pekerti",$F$8="XII"),KRISTEN!L24
)))))))))))))))))))</f>
        <v>0</v>
      </c>
      <c r="G37" s="216"/>
      <c r="H37" s="216"/>
      <c r="I37" s="216"/>
      <c r="J37" s="189"/>
      <c r="N37" s="250">
        <v>22</v>
      </c>
      <c r="O37" s="250" t="b">
        <v>0</v>
      </c>
      <c r="P37" s="250">
        <f t="shared" si="5"/>
        <v>0</v>
      </c>
      <c r="Q37" s="250" t="str">
        <f t="shared" si="6"/>
        <v/>
      </c>
      <c r="R37" s="250" t="str">
        <f t="shared" si="7"/>
        <v/>
      </c>
      <c r="S37" s="251" t="str">
        <f t="shared" si="8"/>
        <v/>
      </c>
      <c r="T37" s="250" t="str">
        <f t="shared" si="9"/>
        <v/>
      </c>
      <c r="U37" s="251" t="str">
        <f t="shared" si="10"/>
        <v/>
      </c>
      <c r="V37" s="250" t="str">
        <f t="shared" si="11"/>
        <v/>
      </c>
      <c r="W37" s="250" t="b">
        <v>0</v>
      </c>
      <c r="X37" s="250">
        <f t="shared" si="12"/>
        <v>0</v>
      </c>
      <c r="Y37" s="250" t="str">
        <f t="shared" si="0"/>
        <v/>
      </c>
      <c r="Z37" s="250" t="str">
        <f t="shared" si="1"/>
        <v/>
      </c>
      <c r="AA37" s="251" t="str">
        <f t="shared" si="2"/>
        <v/>
      </c>
      <c r="AB37" s="250" t="str">
        <f t="shared" si="3"/>
        <v/>
      </c>
      <c r="AC37" s="251" t="str">
        <f t="shared" si="4"/>
        <v/>
      </c>
      <c r="AD37" s="250" t="str">
        <f t="shared" si="13"/>
        <v/>
      </c>
    </row>
    <row r="38" spans="2:30" ht="93" customHeight="1" x14ac:dyDescent="0.2">
      <c r="B38" s="185">
        <f t="shared" si="14"/>
        <v>23</v>
      </c>
      <c r="C38" s="185">
        <f>IF($F$7="","",
IF(AND($F$7="Pendidikan Agama Islam dan Budi Pekerti",$F$8="X"),PAI!A25,
IF(AND($F$7="Pendidikan Agama Islam dan Budi Pekerti",$F$8="XI"),PAI!E25,
IF(AND($F$7="Pendidikan Agama Islam dan Budi Pekerti",$F$8="XII"),PAI!I25,
IF(AND($F$7="Pendidikan Agama Buddha dan Budi Pekerti",$F$8="X"),BUDDHA!A25,
IF(AND($F$7="Pendidikan Agama Buddha dan Budi Pekerti",$F$8="XI"),BUDDHA!E25,
IF(AND($F$7="Pendidikan Agama Buddha dan Budi Pekerti",$F$8="XII"),BUDDHA!I25,
IF(AND($F$7="Pendidikan Agama Hindu dan Budi Pekerti",$F$8="X"),HINDU!A25,
IF(AND($F$7="Pendidikan Agama Hindu dan Budi Pekerti",$F$8="XI"),HINDU!E25,
IF(AND($F$7="Pendidikan Agama Hindu dan Budi Pekerti",$F$8="XII"),HINDU!I25,
IF(AND($F$7="Pendidikan Agama Katholik dan Budi Pekerti",$F$8="X"),KATHOLIK!A25,
IF(AND($F$7="Pendidikan Agama Katholik dan Budi Pekerti",$F$8="XI"),KATHOLIK!E25,
IF(AND($F$7="Pendidikan Agama Katholik dan Budi Pekerti",$F$8="XII"),KATHOLIK!I25,
IF(AND($F$7="Pendidikan Agama Konghuchu dan Budi Pekerti",$F$8="X"),KONGHUCHU!A25,
IF(AND($F$7="Pendidikan Agama Konghuchu dan Budi Pekerti",$F$8="XI"),KONGHUCHU!E25,
IF(AND($F$7="Pendidikan Agama Konghuchu dan Budi Pekerti",$F$8="XII"),KONGHUCHU!I25,
IF(AND($F$7="Pendidikan Agama Kristen dan Budi Pekerti",$F$8="X"),KRISTEN!A25,
IF(AND($F$7="Pendidikan Agama Kristen dan Budi Pekerti",$F$8="XI"),KRISTEN!E25,
IF(AND($F$7="Pendidikan Agama Kristen dan Budi Pekerti",$F$8="XII"),KRISTEN!I25
)))))))))))))))))))</f>
        <v>0</v>
      </c>
      <c r="D38" s="186">
        <f>IF($F$7="","",
IF(AND($F$7="Pendidikan Agama Islam dan Budi Pekerti",$F$8="X"),PAI!B25,
IF(AND($F$7="Pendidikan Agama Islam dan Budi Pekerti",$F$8="XI"),PAI!F25,
IF(AND($F$7="Pendidikan Agama Islam dan Budi Pekerti",$F$8="XII"),PAI!J25,
IF(AND($F$7="Pendidikan Agama Buddha dan Budi Pekerti",$F$8="X"),BUDDHA!B25,
IF(AND($F$7="Pendidikan Agama Buddha dan Budi Pekerti",$F$8="XI"),BUDDHA!F25,
IF(AND($F$7="Pendidikan Agama Buddha dan Budi Pekerti",$F$8="XII"),BUDDHA!J25,
IF(AND($F$7="Pendidikan Agama Hindu dan Budi Pekerti",$F$8="X"),HINDU!B25,
IF(AND($F$7="Pendidikan Agama Hindu dan Budi Pekerti",$F$8="XI"),HINDU!F25,
IF(AND($F$7="Pendidikan Agama Hindu dan Budi Pekerti",$F$8="XII"),HINDU!J25,
IF(AND($F$7="Pendidikan Agama Katholik dan Budi Pekerti",$F$8="X"),KATHOLIK!B25,
IF(AND($F$7="Pendidikan Agama Katholik dan Budi Pekerti",$F$8="XI"),KATHOLIK!F25,
IF(AND($F$7="Pendidikan Agama Katholik dan Budi Pekerti",$F$8="XII"),KATHOLIK!J25,
IF(AND($F$7="Pendidikan Agama Konghuchu dan Budi Pekerti",$F$8="X"),KONGHUCHU!B25,
IF(AND($F$7="Pendidikan Agama Konghuchu dan Budi Pekerti",$F$8="XI"),KONGHUCHU!F25,
IF(AND($F$7="Pendidikan Agama Konghuchu dan Budi Pekerti",$F$8="XII"),KONGHUCHU!J25,
IF(AND($F$7="Pendidikan Agama Kristen dan Budi Pekerti",$F$8="X"),KRISTEN!B25,
IF(AND($F$7="Pendidikan Agama Kristen dan Budi Pekerti",$F$8="XI"),KRISTEN!F25,
IF(AND($F$7="Pendidikan Agama Kristen dan Budi Pekerti",$F$8="XII"),KRISTEN!J25
)))))))))))))))))))</f>
        <v>0</v>
      </c>
      <c r="E38" s="192">
        <f>IF($F$7="","",
IF(AND($F$7="Pendidikan Agama Islam dan Budi Pekerti",$F$8="X"),PAI!C25,
IF(AND($F$7="Pendidikan Agama Islam dan Budi Pekerti",$F$8="XI"),PAI!G25,
IF(AND($F$7="Pendidikan Agama Islam dan Budi Pekerti",$F$8="XII"),PAI!K25,
IF(AND($F$7="Pendidikan Agama Buddha dan Budi Pekerti",$F$8="X"),BUDDHA!C25,
IF(AND($F$7="Pendidikan Agama Buddha dan Budi Pekerti",$F$8="XI"),BUDDHA!G25,
IF(AND($F$7="Pendidikan Agama Buddha dan Budi Pekerti",$F$8="XII"),BUDDHA!K25,
IF(AND($F$7="Pendidikan Agama Hindu dan Budi Pekerti",$F$8="X"),HINDU!C25,
IF(AND($F$7="Pendidikan Agama Hindu dan Budi Pekerti",$F$8="XI"),HINDU!G25,
IF(AND($F$7="Pendidikan Agama Hindu dan Budi Pekerti",$F$8="XII"),HINDU!K25,
IF(AND($F$7="Pendidikan Agama Katholik dan Budi Pekerti",$F$8="X"),KATHOLIK!C25,
IF(AND($F$7="Pendidikan Agama Katholik dan Budi Pekerti",$F$8="XI"),KATHOLIK!G25,
IF(AND($F$7="Pendidikan Agama Katholik dan Budi Pekerti",$F$8="XII"),KATHOLIK!K25,
IF(AND($F$7="Pendidikan Agama Konghuchu dan Budi Pekerti",$F$8="X"),KONGHUCHU!C25,
IF(AND($F$7="Pendidikan Agama Konghuchu dan Budi Pekerti",$F$8="XI"),KONGHUCHU!G25,
IF(AND($F$7="Pendidikan Agama Konghuchu dan Budi Pekerti",$F$8="XII"),KONGHUCHU!K25,
IF(AND($F$7="Pendidikan Agama Kristen dan Budi Pekerti",$F$8="X"),KRISTEN!C25,
IF(AND($F$7="Pendidikan Agama Kristen dan Budi Pekerti",$F$8="XI"),KRISTEN!G25,
IF(AND($F$7="Pendidikan Agama Kristen dan Budi Pekerti",$F$8="XII"),KRISTEN!K25
)))))))))))))))))))</f>
        <v>0</v>
      </c>
      <c r="F38" s="186">
        <f>IF($F$7="","",
IF(AND($F$7="Pendidikan Agama Islam dan Budi Pekerti",$F$8="X"),PAI!D25,
IF(AND($F$7="Pendidikan Agama Islam dan Budi Pekerti",$F$8="XI"),PAI!H25,
IF(AND($F$7="Pendidikan Agama Islam dan Budi Pekerti",$F$8="XII"),PAI!L25,
IF(AND($F$7="Pendidikan Agama Buddha dan Budi Pekerti",$F$8="X"),BUDDHA!D25,
IF(AND($F$7="Pendidikan Agama Buddha dan Budi Pekerti",$F$8="XI"),BUDDHA!H25,
IF(AND($F$7="Pendidikan Agama Buddha dan Budi Pekerti",$F$8="XII"),BUDDHA!L25,
IF(AND($F$7="Pendidikan Agama Hindu dan Budi Pekerti",$F$8="X"),HINDU!D25,
IF(AND($F$7="Pendidikan Agama Hindu dan Budi Pekerti",$F$8="XI"),HINDU!H25,
IF(AND($F$7="Pendidikan Agama Hindu dan Budi Pekerti",$F$8="XII"),HINDU!L25,
IF(AND($F$7="Pendidikan Agama Katholik dan Budi Pekerti",$F$8="X"),KATHOLIK!D25,
IF(AND($F$7="Pendidikan Agama Katholik dan Budi Pekerti",$F$8="XI"),KATHOLIK!H25,
IF(AND($F$7="Pendidikan Agama Katholik dan Budi Pekerti",$F$8="XII"),KATHOLIK!L25,
IF(AND($F$7="Pendidikan Agama Konghuchu dan Budi Pekerti",$F$8="X"),KONGHUCHU!D25,
IF(AND($F$7="Pendidikan Agama Konghuchu dan Budi Pekerti",$F$8="XI"),KONGHUCHU!H25,
IF(AND($F$7="Pendidikan Agama Konghuchu dan Budi Pekerti",$F$8="XII"),KONGHUCHU!L25,
IF(AND($F$7="Pendidikan Agama Kristen dan Budi Pekerti",$F$8="X"),KRISTEN!D25,
IF(AND($F$7="Pendidikan Agama Kristen dan Budi Pekerti",$F$8="XI"),KRISTEN!H25,
IF(AND($F$7="Pendidikan Agama Kristen dan Budi Pekerti",$F$8="XII"),KRISTEN!L25
)))))))))))))))))))</f>
        <v>0</v>
      </c>
      <c r="G38" s="217"/>
      <c r="H38" s="217"/>
      <c r="I38" s="217"/>
      <c r="J38" s="191"/>
      <c r="N38" s="250">
        <v>23</v>
      </c>
      <c r="O38" s="250" t="b">
        <v>0</v>
      </c>
      <c r="P38" s="250">
        <f t="shared" si="5"/>
        <v>0</v>
      </c>
      <c r="Q38" s="250" t="str">
        <f t="shared" si="6"/>
        <v/>
      </c>
      <c r="R38" s="250" t="str">
        <f t="shared" si="7"/>
        <v/>
      </c>
      <c r="S38" s="251" t="str">
        <f t="shared" si="8"/>
        <v/>
      </c>
      <c r="T38" s="250" t="str">
        <f t="shared" si="9"/>
        <v/>
      </c>
      <c r="U38" s="251" t="str">
        <f t="shared" si="10"/>
        <v/>
      </c>
      <c r="V38" s="250" t="str">
        <f t="shared" si="11"/>
        <v/>
      </c>
      <c r="W38" s="250" t="b">
        <v>0</v>
      </c>
      <c r="X38" s="250">
        <f t="shared" si="12"/>
        <v>0</v>
      </c>
      <c r="Y38" s="250" t="str">
        <f t="shared" si="0"/>
        <v/>
      </c>
      <c r="Z38" s="250" t="str">
        <f t="shared" si="1"/>
        <v/>
      </c>
      <c r="AA38" s="251" t="str">
        <f t="shared" si="2"/>
        <v/>
      </c>
      <c r="AB38" s="250" t="str">
        <f t="shared" si="3"/>
        <v/>
      </c>
      <c r="AC38" s="251" t="str">
        <f t="shared" si="4"/>
        <v/>
      </c>
      <c r="AD38" s="250" t="str">
        <f t="shared" si="13"/>
        <v/>
      </c>
    </row>
    <row r="39" spans="2:30" ht="93" customHeight="1" x14ac:dyDescent="0.2">
      <c r="B39" s="185">
        <f t="shared" si="14"/>
        <v>24</v>
      </c>
      <c r="C39" s="185">
        <f>IF($F$7="","",
IF(AND($F$7="Pendidikan Agama Islam dan Budi Pekerti",$F$8="X"),PAI!A26,
IF(AND($F$7="Pendidikan Agama Islam dan Budi Pekerti",$F$8="XI"),PAI!E26,
IF(AND($F$7="Pendidikan Agama Islam dan Budi Pekerti",$F$8="XII"),PAI!I26,
IF(AND($F$7="Pendidikan Agama Buddha dan Budi Pekerti",$F$8="X"),BUDDHA!A26,
IF(AND($F$7="Pendidikan Agama Buddha dan Budi Pekerti",$F$8="XI"),BUDDHA!E26,
IF(AND($F$7="Pendidikan Agama Buddha dan Budi Pekerti",$F$8="XII"),BUDDHA!I26,
IF(AND($F$7="Pendidikan Agama Hindu dan Budi Pekerti",$F$8="X"),HINDU!A26,
IF(AND($F$7="Pendidikan Agama Hindu dan Budi Pekerti",$F$8="XI"),HINDU!E26,
IF(AND($F$7="Pendidikan Agama Hindu dan Budi Pekerti",$F$8="XII"),HINDU!I26,
IF(AND($F$7="Pendidikan Agama Katholik dan Budi Pekerti",$F$8="X"),KATHOLIK!A26,
IF(AND($F$7="Pendidikan Agama Katholik dan Budi Pekerti",$F$8="XI"),KATHOLIK!E26,
IF(AND($F$7="Pendidikan Agama Katholik dan Budi Pekerti",$F$8="XII"),KATHOLIK!I26,
IF(AND($F$7="Pendidikan Agama Konghuchu dan Budi Pekerti",$F$8="X"),KONGHUCHU!A26,
IF(AND($F$7="Pendidikan Agama Konghuchu dan Budi Pekerti",$F$8="XI"),KONGHUCHU!E26,
IF(AND($F$7="Pendidikan Agama Konghuchu dan Budi Pekerti",$F$8="XII"),KONGHUCHU!I26,
IF(AND($F$7="Pendidikan Agama Kristen dan Budi Pekerti",$F$8="X"),KRISTEN!A26,
IF(AND($F$7="Pendidikan Agama Kristen dan Budi Pekerti",$F$8="XI"),KRISTEN!E26,
IF(AND($F$7="Pendidikan Agama Kristen dan Budi Pekerti",$F$8="XII"),KRISTEN!I26
)))))))))))))))))))</f>
        <v>0</v>
      </c>
      <c r="D39" s="186">
        <f>IF($F$7="","",
IF(AND($F$7="Pendidikan Agama Islam dan Budi Pekerti",$F$8="X"),PAI!B26,
IF(AND($F$7="Pendidikan Agama Islam dan Budi Pekerti",$F$8="XI"),PAI!F26,
IF(AND($F$7="Pendidikan Agama Islam dan Budi Pekerti",$F$8="XII"),PAI!J26,
IF(AND($F$7="Pendidikan Agama Buddha dan Budi Pekerti",$F$8="X"),BUDDHA!B26,
IF(AND($F$7="Pendidikan Agama Buddha dan Budi Pekerti",$F$8="XI"),BUDDHA!F26,
IF(AND($F$7="Pendidikan Agama Buddha dan Budi Pekerti",$F$8="XII"),BUDDHA!J26,
IF(AND($F$7="Pendidikan Agama Hindu dan Budi Pekerti",$F$8="X"),HINDU!B26,
IF(AND($F$7="Pendidikan Agama Hindu dan Budi Pekerti",$F$8="XI"),HINDU!F26,
IF(AND($F$7="Pendidikan Agama Hindu dan Budi Pekerti",$F$8="XII"),HINDU!J26,
IF(AND($F$7="Pendidikan Agama Katholik dan Budi Pekerti",$F$8="X"),KATHOLIK!B26,
IF(AND($F$7="Pendidikan Agama Katholik dan Budi Pekerti",$F$8="XI"),KATHOLIK!F26,
IF(AND($F$7="Pendidikan Agama Katholik dan Budi Pekerti",$F$8="XII"),KATHOLIK!J26,
IF(AND($F$7="Pendidikan Agama Konghuchu dan Budi Pekerti",$F$8="X"),KONGHUCHU!B26,
IF(AND($F$7="Pendidikan Agama Konghuchu dan Budi Pekerti",$F$8="XI"),KONGHUCHU!F26,
IF(AND($F$7="Pendidikan Agama Konghuchu dan Budi Pekerti",$F$8="XII"),KONGHUCHU!J26,
IF(AND($F$7="Pendidikan Agama Kristen dan Budi Pekerti",$F$8="X"),KRISTEN!B26,
IF(AND($F$7="Pendidikan Agama Kristen dan Budi Pekerti",$F$8="XI"),KRISTEN!F26,
IF(AND($F$7="Pendidikan Agama Kristen dan Budi Pekerti",$F$8="XII"),KRISTEN!J26
)))))))))))))))))))</f>
        <v>0</v>
      </c>
      <c r="E39" s="192">
        <f>IF($F$7="","",
IF(AND($F$7="Pendidikan Agama Islam dan Budi Pekerti",$F$8="X"),PAI!C26,
IF(AND($F$7="Pendidikan Agama Islam dan Budi Pekerti",$F$8="XI"),PAI!G26,
IF(AND($F$7="Pendidikan Agama Islam dan Budi Pekerti",$F$8="XII"),PAI!K26,
IF(AND($F$7="Pendidikan Agama Buddha dan Budi Pekerti",$F$8="X"),BUDDHA!C26,
IF(AND($F$7="Pendidikan Agama Buddha dan Budi Pekerti",$F$8="XI"),BUDDHA!G26,
IF(AND($F$7="Pendidikan Agama Buddha dan Budi Pekerti",$F$8="XII"),BUDDHA!K26,
IF(AND($F$7="Pendidikan Agama Hindu dan Budi Pekerti",$F$8="X"),HINDU!C26,
IF(AND($F$7="Pendidikan Agama Hindu dan Budi Pekerti",$F$8="XI"),HINDU!G26,
IF(AND($F$7="Pendidikan Agama Hindu dan Budi Pekerti",$F$8="XII"),HINDU!K26,
IF(AND($F$7="Pendidikan Agama Katholik dan Budi Pekerti",$F$8="X"),KATHOLIK!C26,
IF(AND($F$7="Pendidikan Agama Katholik dan Budi Pekerti",$F$8="XI"),KATHOLIK!G26,
IF(AND($F$7="Pendidikan Agama Katholik dan Budi Pekerti",$F$8="XII"),KATHOLIK!K26,
IF(AND($F$7="Pendidikan Agama Konghuchu dan Budi Pekerti",$F$8="X"),KONGHUCHU!C26,
IF(AND($F$7="Pendidikan Agama Konghuchu dan Budi Pekerti",$F$8="XI"),KONGHUCHU!G26,
IF(AND($F$7="Pendidikan Agama Konghuchu dan Budi Pekerti",$F$8="XII"),KONGHUCHU!K26,
IF(AND($F$7="Pendidikan Agama Kristen dan Budi Pekerti",$F$8="X"),KRISTEN!C26,
IF(AND($F$7="Pendidikan Agama Kristen dan Budi Pekerti",$F$8="XI"),KRISTEN!G26,
IF(AND($F$7="Pendidikan Agama Kristen dan Budi Pekerti",$F$8="XII"),KRISTEN!K26
)))))))))))))))))))</f>
        <v>0</v>
      </c>
      <c r="F39" s="186">
        <f>IF($F$7="","",
IF(AND($F$7="Pendidikan Agama Islam dan Budi Pekerti",$F$8="X"),PAI!D26,
IF(AND($F$7="Pendidikan Agama Islam dan Budi Pekerti",$F$8="XI"),PAI!H26,
IF(AND($F$7="Pendidikan Agama Islam dan Budi Pekerti",$F$8="XII"),PAI!L26,
IF(AND($F$7="Pendidikan Agama Buddha dan Budi Pekerti",$F$8="X"),BUDDHA!D26,
IF(AND($F$7="Pendidikan Agama Buddha dan Budi Pekerti",$F$8="XI"),BUDDHA!H26,
IF(AND($F$7="Pendidikan Agama Buddha dan Budi Pekerti",$F$8="XII"),BUDDHA!L26,
IF(AND($F$7="Pendidikan Agama Hindu dan Budi Pekerti",$F$8="X"),HINDU!D26,
IF(AND($F$7="Pendidikan Agama Hindu dan Budi Pekerti",$F$8="XI"),HINDU!H26,
IF(AND($F$7="Pendidikan Agama Hindu dan Budi Pekerti",$F$8="XII"),HINDU!L26,
IF(AND($F$7="Pendidikan Agama Katholik dan Budi Pekerti",$F$8="X"),KATHOLIK!D26,
IF(AND($F$7="Pendidikan Agama Katholik dan Budi Pekerti",$F$8="XI"),KATHOLIK!H26,
IF(AND($F$7="Pendidikan Agama Katholik dan Budi Pekerti",$F$8="XII"),KATHOLIK!L26,
IF(AND($F$7="Pendidikan Agama Konghuchu dan Budi Pekerti",$F$8="X"),KONGHUCHU!D26,
IF(AND($F$7="Pendidikan Agama Konghuchu dan Budi Pekerti",$F$8="XI"),KONGHUCHU!H26,
IF(AND($F$7="Pendidikan Agama Konghuchu dan Budi Pekerti",$F$8="XII"),KONGHUCHU!L26,
IF(AND($F$7="Pendidikan Agama Kristen dan Budi Pekerti",$F$8="X"),KRISTEN!D26,
IF(AND($F$7="Pendidikan Agama Kristen dan Budi Pekerti",$F$8="XI"),KRISTEN!H26,
IF(AND($F$7="Pendidikan Agama Kristen dan Budi Pekerti",$F$8="XII"),KRISTEN!L26
)))))))))))))))))))</f>
        <v>0</v>
      </c>
      <c r="G39" s="188"/>
      <c r="H39" s="188"/>
      <c r="I39" s="216"/>
      <c r="J39" s="189"/>
      <c r="N39" s="250">
        <v>24</v>
      </c>
      <c r="O39" s="250" t="b">
        <v>0</v>
      </c>
      <c r="P39" s="250">
        <f t="shared" si="5"/>
        <v>0</v>
      </c>
      <c r="Q39" s="250" t="str">
        <f t="shared" si="6"/>
        <v/>
      </c>
      <c r="R39" s="250" t="str">
        <f t="shared" si="7"/>
        <v/>
      </c>
      <c r="S39" s="251" t="str">
        <f t="shared" si="8"/>
        <v/>
      </c>
      <c r="T39" s="250" t="str">
        <f t="shared" si="9"/>
        <v/>
      </c>
      <c r="U39" s="251" t="str">
        <f t="shared" si="10"/>
        <v/>
      </c>
      <c r="V39" s="250" t="str">
        <f t="shared" si="11"/>
        <v/>
      </c>
      <c r="W39" s="250" t="b">
        <v>0</v>
      </c>
      <c r="X39" s="250">
        <f t="shared" si="12"/>
        <v>0</v>
      </c>
      <c r="Y39" s="250" t="str">
        <f t="shared" si="0"/>
        <v/>
      </c>
      <c r="Z39" s="250" t="str">
        <f t="shared" si="1"/>
        <v/>
      </c>
      <c r="AA39" s="251" t="str">
        <f t="shared" si="2"/>
        <v/>
      </c>
      <c r="AB39" s="250" t="str">
        <f t="shared" si="3"/>
        <v/>
      </c>
      <c r="AC39" s="251" t="str">
        <f t="shared" si="4"/>
        <v/>
      </c>
      <c r="AD39" s="250" t="str">
        <f t="shared" si="13"/>
        <v/>
      </c>
    </row>
    <row r="40" spans="2:30" ht="93" customHeight="1" x14ac:dyDescent="0.2">
      <c r="B40" s="185">
        <f t="shared" si="14"/>
        <v>25</v>
      </c>
      <c r="C40" s="185">
        <f>IF($F$7="","",
IF(AND($F$7="Pendidikan Agama Islam dan Budi Pekerti",$F$8="X"),PAI!A27,
IF(AND($F$7="Pendidikan Agama Islam dan Budi Pekerti",$F$8="XI"),PAI!E27,
IF(AND($F$7="Pendidikan Agama Islam dan Budi Pekerti",$F$8="XII"),PAI!I27,
IF(AND($F$7="Pendidikan Agama Buddha dan Budi Pekerti",$F$8="X"),BUDDHA!A27,
IF(AND($F$7="Pendidikan Agama Buddha dan Budi Pekerti",$F$8="XI"),BUDDHA!E27,
IF(AND($F$7="Pendidikan Agama Buddha dan Budi Pekerti",$F$8="XII"),BUDDHA!I27,
IF(AND($F$7="Pendidikan Agama Hindu dan Budi Pekerti",$F$8="X"),HINDU!A27,
IF(AND($F$7="Pendidikan Agama Hindu dan Budi Pekerti",$F$8="XI"),HINDU!E27,
IF(AND($F$7="Pendidikan Agama Hindu dan Budi Pekerti",$F$8="XII"),HINDU!I27,
IF(AND($F$7="Pendidikan Agama Katholik dan Budi Pekerti",$F$8="X"),KATHOLIK!A27,
IF(AND($F$7="Pendidikan Agama Katholik dan Budi Pekerti",$F$8="XI"),KATHOLIK!E27,
IF(AND($F$7="Pendidikan Agama Katholik dan Budi Pekerti",$F$8="XII"),KATHOLIK!I27,
IF(AND($F$7="Pendidikan Agama Konghuchu dan Budi Pekerti",$F$8="X"),KONGHUCHU!A27,
IF(AND($F$7="Pendidikan Agama Konghuchu dan Budi Pekerti",$F$8="XI"),KONGHUCHU!E27,
IF(AND($F$7="Pendidikan Agama Konghuchu dan Budi Pekerti",$F$8="XII"),KONGHUCHU!I27,
IF(AND($F$7="Pendidikan Agama Kristen dan Budi Pekerti",$F$8="X"),KRISTEN!A27,
IF(AND($F$7="Pendidikan Agama Kristen dan Budi Pekerti",$F$8="XI"),KRISTEN!E27,
IF(AND($F$7="Pendidikan Agama Kristen dan Budi Pekerti",$F$8="XII"),KRISTEN!I27
)))))))))))))))))))</f>
        <v>0</v>
      </c>
      <c r="D40" s="186">
        <f>IF($F$7="","",
IF(AND($F$7="Pendidikan Agama Islam dan Budi Pekerti",$F$8="X"),PAI!B27,
IF(AND($F$7="Pendidikan Agama Islam dan Budi Pekerti",$F$8="XI"),PAI!F27,
IF(AND($F$7="Pendidikan Agama Islam dan Budi Pekerti",$F$8="XII"),PAI!J27,
IF(AND($F$7="Pendidikan Agama Buddha dan Budi Pekerti",$F$8="X"),BUDDHA!B27,
IF(AND($F$7="Pendidikan Agama Buddha dan Budi Pekerti",$F$8="XI"),BUDDHA!F27,
IF(AND($F$7="Pendidikan Agama Buddha dan Budi Pekerti",$F$8="XII"),BUDDHA!J27,
IF(AND($F$7="Pendidikan Agama Hindu dan Budi Pekerti",$F$8="X"),HINDU!B27,
IF(AND($F$7="Pendidikan Agama Hindu dan Budi Pekerti",$F$8="XI"),HINDU!F27,
IF(AND($F$7="Pendidikan Agama Hindu dan Budi Pekerti",$F$8="XII"),HINDU!J27,
IF(AND($F$7="Pendidikan Agama Katholik dan Budi Pekerti",$F$8="X"),KATHOLIK!B27,
IF(AND($F$7="Pendidikan Agama Katholik dan Budi Pekerti",$F$8="XI"),KATHOLIK!F27,
IF(AND($F$7="Pendidikan Agama Katholik dan Budi Pekerti",$F$8="XII"),KATHOLIK!J27,
IF(AND($F$7="Pendidikan Agama Konghuchu dan Budi Pekerti",$F$8="X"),KONGHUCHU!B27,
IF(AND($F$7="Pendidikan Agama Konghuchu dan Budi Pekerti",$F$8="XI"),KONGHUCHU!F27,
IF(AND($F$7="Pendidikan Agama Konghuchu dan Budi Pekerti",$F$8="XII"),KONGHUCHU!J27,
IF(AND($F$7="Pendidikan Agama Kristen dan Budi Pekerti",$F$8="X"),KRISTEN!B27,
IF(AND($F$7="Pendidikan Agama Kristen dan Budi Pekerti",$F$8="XI"),KRISTEN!F27,
IF(AND($F$7="Pendidikan Agama Kristen dan Budi Pekerti",$F$8="XII"),KRISTEN!J27
)))))))))))))))))))</f>
        <v>0</v>
      </c>
      <c r="E40" s="192">
        <f>IF($F$7="","",
IF(AND($F$7="Pendidikan Agama Islam dan Budi Pekerti",$F$8="X"),PAI!C27,
IF(AND($F$7="Pendidikan Agama Islam dan Budi Pekerti",$F$8="XI"),PAI!G27,
IF(AND($F$7="Pendidikan Agama Islam dan Budi Pekerti",$F$8="XII"),PAI!K27,
IF(AND($F$7="Pendidikan Agama Buddha dan Budi Pekerti",$F$8="X"),BUDDHA!C27,
IF(AND($F$7="Pendidikan Agama Buddha dan Budi Pekerti",$F$8="XI"),BUDDHA!G27,
IF(AND($F$7="Pendidikan Agama Buddha dan Budi Pekerti",$F$8="XII"),BUDDHA!K27,
IF(AND($F$7="Pendidikan Agama Hindu dan Budi Pekerti",$F$8="X"),HINDU!C27,
IF(AND($F$7="Pendidikan Agama Hindu dan Budi Pekerti",$F$8="XI"),HINDU!G27,
IF(AND($F$7="Pendidikan Agama Hindu dan Budi Pekerti",$F$8="XII"),HINDU!K27,
IF(AND($F$7="Pendidikan Agama Katholik dan Budi Pekerti",$F$8="X"),KATHOLIK!C27,
IF(AND($F$7="Pendidikan Agama Katholik dan Budi Pekerti",$F$8="XI"),KATHOLIK!G27,
IF(AND($F$7="Pendidikan Agama Katholik dan Budi Pekerti",$F$8="XII"),KATHOLIK!K27,
IF(AND($F$7="Pendidikan Agama Konghuchu dan Budi Pekerti",$F$8="X"),KONGHUCHU!C27,
IF(AND($F$7="Pendidikan Agama Konghuchu dan Budi Pekerti",$F$8="XI"),KONGHUCHU!G27,
IF(AND($F$7="Pendidikan Agama Konghuchu dan Budi Pekerti",$F$8="XII"),KONGHUCHU!K27,
IF(AND($F$7="Pendidikan Agama Kristen dan Budi Pekerti",$F$8="X"),KRISTEN!C27,
IF(AND($F$7="Pendidikan Agama Kristen dan Budi Pekerti",$F$8="XI"),KRISTEN!G27,
IF(AND($F$7="Pendidikan Agama Kristen dan Budi Pekerti",$F$8="XII"),KRISTEN!K27
)))))))))))))))))))</f>
        <v>0</v>
      </c>
      <c r="F40" s="186">
        <f>IF($F$7="","",
IF(AND($F$7="Pendidikan Agama Islam dan Budi Pekerti",$F$8="X"),PAI!D27,
IF(AND($F$7="Pendidikan Agama Islam dan Budi Pekerti",$F$8="XI"),PAI!H27,
IF(AND($F$7="Pendidikan Agama Islam dan Budi Pekerti",$F$8="XII"),PAI!L27,
IF(AND($F$7="Pendidikan Agama Buddha dan Budi Pekerti",$F$8="X"),BUDDHA!D27,
IF(AND($F$7="Pendidikan Agama Buddha dan Budi Pekerti",$F$8="XI"),BUDDHA!H27,
IF(AND($F$7="Pendidikan Agama Buddha dan Budi Pekerti",$F$8="XII"),BUDDHA!L27,
IF(AND($F$7="Pendidikan Agama Hindu dan Budi Pekerti",$F$8="X"),HINDU!D27,
IF(AND($F$7="Pendidikan Agama Hindu dan Budi Pekerti",$F$8="XI"),HINDU!H27,
IF(AND($F$7="Pendidikan Agama Hindu dan Budi Pekerti",$F$8="XII"),HINDU!L27,
IF(AND($F$7="Pendidikan Agama Katholik dan Budi Pekerti",$F$8="X"),KATHOLIK!D27,
IF(AND($F$7="Pendidikan Agama Katholik dan Budi Pekerti",$F$8="XI"),KATHOLIK!H27,
IF(AND($F$7="Pendidikan Agama Katholik dan Budi Pekerti",$F$8="XII"),KATHOLIK!L27,
IF(AND($F$7="Pendidikan Agama Konghuchu dan Budi Pekerti",$F$8="X"),KONGHUCHU!D27,
IF(AND($F$7="Pendidikan Agama Konghuchu dan Budi Pekerti",$F$8="XI"),KONGHUCHU!H27,
IF(AND($F$7="Pendidikan Agama Konghuchu dan Budi Pekerti",$F$8="XII"),KONGHUCHU!L27,
IF(AND($F$7="Pendidikan Agama Kristen dan Budi Pekerti",$F$8="X"),KRISTEN!D27,
IF(AND($F$7="Pendidikan Agama Kristen dan Budi Pekerti",$F$8="XI"),KRISTEN!H27,
IF(AND($F$7="Pendidikan Agama Kristen dan Budi Pekerti",$F$8="XII"),KRISTEN!L27
)))))))))))))))))))</f>
        <v>0</v>
      </c>
      <c r="G40" s="190"/>
      <c r="H40" s="190"/>
      <c r="I40" s="217"/>
      <c r="J40" s="191"/>
      <c r="N40" s="250">
        <v>25</v>
      </c>
      <c r="O40" s="250" t="b">
        <v>0</v>
      </c>
      <c r="P40" s="250">
        <f t="shared" si="5"/>
        <v>0</v>
      </c>
      <c r="Q40" s="250" t="str">
        <f t="shared" si="6"/>
        <v/>
      </c>
      <c r="R40" s="250" t="str">
        <f t="shared" si="7"/>
        <v/>
      </c>
      <c r="S40" s="251" t="str">
        <f t="shared" si="8"/>
        <v/>
      </c>
      <c r="T40" s="250" t="str">
        <f t="shared" si="9"/>
        <v/>
      </c>
      <c r="U40" s="251" t="str">
        <f t="shared" si="10"/>
        <v/>
      </c>
      <c r="V40" s="250" t="str">
        <f t="shared" si="11"/>
        <v/>
      </c>
      <c r="W40" s="250" t="b">
        <v>0</v>
      </c>
      <c r="X40" s="250">
        <f t="shared" si="12"/>
        <v>0</v>
      </c>
      <c r="Y40" s="250" t="str">
        <f t="shared" si="0"/>
        <v/>
      </c>
      <c r="Z40" s="250" t="str">
        <f t="shared" si="1"/>
        <v/>
      </c>
      <c r="AA40" s="251" t="str">
        <f t="shared" si="2"/>
        <v/>
      </c>
      <c r="AB40" s="250" t="str">
        <f t="shared" si="3"/>
        <v/>
      </c>
      <c r="AC40" s="251" t="str">
        <f t="shared" si="4"/>
        <v/>
      </c>
      <c r="AD40" s="250" t="str">
        <f t="shared" si="13"/>
        <v/>
      </c>
    </row>
    <row r="41" spans="2:30" ht="93" customHeight="1" x14ac:dyDescent="0.2">
      <c r="B41" s="185">
        <f t="shared" si="14"/>
        <v>26</v>
      </c>
      <c r="C41" s="185">
        <f>IF($F$7="","",
IF(AND($F$7="Pendidikan Agama Islam dan Budi Pekerti",$F$8="X"),PAI!A28,
IF(AND($F$7="Pendidikan Agama Islam dan Budi Pekerti",$F$8="XI"),PAI!E28,
IF(AND($F$7="Pendidikan Agama Islam dan Budi Pekerti",$F$8="XII"),PAI!I28,
IF(AND($F$7="Pendidikan Agama Buddha dan Budi Pekerti",$F$8="X"),BUDDHA!A28,
IF(AND($F$7="Pendidikan Agama Buddha dan Budi Pekerti",$F$8="XI"),BUDDHA!E28,
IF(AND($F$7="Pendidikan Agama Buddha dan Budi Pekerti",$F$8="XII"),BUDDHA!I28,
IF(AND($F$7="Pendidikan Agama Hindu dan Budi Pekerti",$F$8="X"),HINDU!A28,
IF(AND($F$7="Pendidikan Agama Hindu dan Budi Pekerti",$F$8="XI"),HINDU!E28,
IF(AND($F$7="Pendidikan Agama Hindu dan Budi Pekerti",$F$8="XII"),HINDU!I28,
IF(AND($F$7="Pendidikan Agama Katholik dan Budi Pekerti",$F$8="X"),KATHOLIK!A28,
IF(AND($F$7="Pendidikan Agama Katholik dan Budi Pekerti",$F$8="XI"),KATHOLIK!E28,
IF(AND($F$7="Pendidikan Agama Katholik dan Budi Pekerti",$F$8="XII"),KATHOLIK!I28,
IF(AND($F$7="Pendidikan Agama Konghuchu dan Budi Pekerti",$F$8="X"),KONGHUCHU!A28,
IF(AND($F$7="Pendidikan Agama Konghuchu dan Budi Pekerti",$F$8="XI"),KONGHUCHU!E28,
IF(AND($F$7="Pendidikan Agama Konghuchu dan Budi Pekerti",$F$8="XII"),KONGHUCHU!I28,
IF(AND($F$7="Pendidikan Agama Kristen dan Budi Pekerti",$F$8="X"),KRISTEN!A28,
IF(AND($F$7="Pendidikan Agama Kristen dan Budi Pekerti",$F$8="XI"),KRISTEN!E28,
IF(AND($F$7="Pendidikan Agama Kristen dan Budi Pekerti",$F$8="XII"),KRISTEN!I28
)))))))))))))))))))</f>
        <v>0</v>
      </c>
      <c r="D41" s="186">
        <f>IF($F$7="","",
IF(AND($F$7="Pendidikan Agama Islam dan Budi Pekerti",$F$8="X"),PAI!B28,
IF(AND($F$7="Pendidikan Agama Islam dan Budi Pekerti",$F$8="XI"),PAI!F28,
IF(AND($F$7="Pendidikan Agama Islam dan Budi Pekerti",$F$8="XII"),PAI!J28,
IF(AND($F$7="Pendidikan Agama Buddha dan Budi Pekerti",$F$8="X"),BUDDHA!B28,
IF(AND($F$7="Pendidikan Agama Buddha dan Budi Pekerti",$F$8="XI"),BUDDHA!F28,
IF(AND($F$7="Pendidikan Agama Buddha dan Budi Pekerti",$F$8="XII"),BUDDHA!J28,
IF(AND($F$7="Pendidikan Agama Hindu dan Budi Pekerti",$F$8="X"),HINDU!B28,
IF(AND($F$7="Pendidikan Agama Hindu dan Budi Pekerti",$F$8="XI"),HINDU!F28,
IF(AND($F$7="Pendidikan Agama Hindu dan Budi Pekerti",$F$8="XII"),HINDU!J28,
IF(AND($F$7="Pendidikan Agama Katholik dan Budi Pekerti",$F$8="X"),KATHOLIK!B28,
IF(AND($F$7="Pendidikan Agama Katholik dan Budi Pekerti",$F$8="XI"),KATHOLIK!F28,
IF(AND($F$7="Pendidikan Agama Katholik dan Budi Pekerti",$F$8="XII"),KATHOLIK!J28,
IF(AND($F$7="Pendidikan Agama Konghuchu dan Budi Pekerti",$F$8="X"),KONGHUCHU!B28,
IF(AND($F$7="Pendidikan Agama Konghuchu dan Budi Pekerti",$F$8="XI"),KONGHUCHU!F28,
IF(AND($F$7="Pendidikan Agama Konghuchu dan Budi Pekerti",$F$8="XII"),KONGHUCHU!J28,
IF(AND($F$7="Pendidikan Agama Kristen dan Budi Pekerti",$F$8="X"),KRISTEN!B28,
IF(AND($F$7="Pendidikan Agama Kristen dan Budi Pekerti",$F$8="XI"),KRISTEN!F28,
IF(AND($F$7="Pendidikan Agama Kristen dan Budi Pekerti",$F$8="XII"),KRISTEN!J28
)))))))))))))))))))</f>
        <v>0</v>
      </c>
      <c r="E41" s="192">
        <f>IF($F$7="","",
IF(AND($F$7="Pendidikan Agama Islam dan Budi Pekerti",$F$8="X"),PAI!C28,
IF(AND($F$7="Pendidikan Agama Islam dan Budi Pekerti",$F$8="XI"),PAI!G28,
IF(AND($F$7="Pendidikan Agama Islam dan Budi Pekerti",$F$8="XII"),PAI!K28,
IF(AND($F$7="Pendidikan Agama Buddha dan Budi Pekerti",$F$8="X"),BUDDHA!C28,
IF(AND($F$7="Pendidikan Agama Buddha dan Budi Pekerti",$F$8="XI"),BUDDHA!G28,
IF(AND($F$7="Pendidikan Agama Buddha dan Budi Pekerti",$F$8="XII"),BUDDHA!K28,
IF(AND($F$7="Pendidikan Agama Hindu dan Budi Pekerti",$F$8="X"),HINDU!C28,
IF(AND($F$7="Pendidikan Agama Hindu dan Budi Pekerti",$F$8="XI"),HINDU!G28,
IF(AND($F$7="Pendidikan Agama Hindu dan Budi Pekerti",$F$8="XII"),HINDU!K28,
IF(AND($F$7="Pendidikan Agama Katholik dan Budi Pekerti",$F$8="X"),KATHOLIK!C28,
IF(AND($F$7="Pendidikan Agama Katholik dan Budi Pekerti",$F$8="XI"),KATHOLIK!G28,
IF(AND($F$7="Pendidikan Agama Katholik dan Budi Pekerti",$F$8="XII"),KATHOLIK!K28,
IF(AND($F$7="Pendidikan Agama Konghuchu dan Budi Pekerti",$F$8="X"),KONGHUCHU!C28,
IF(AND($F$7="Pendidikan Agama Konghuchu dan Budi Pekerti",$F$8="XI"),KONGHUCHU!G28,
IF(AND($F$7="Pendidikan Agama Konghuchu dan Budi Pekerti",$F$8="XII"),KONGHUCHU!K28,
IF(AND($F$7="Pendidikan Agama Kristen dan Budi Pekerti",$F$8="X"),KRISTEN!C28,
IF(AND($F$7="Pendidikan Agama Kristen dan Budi Pekerti",$F$8="XI"),KRISTEN!G28,
IF(AND($F$7="Pendidikan Agama Kristen dan Budi Pekerti",$F$8="XII"),KRISTEN!K28
)))))))))))))))))))</f>
        <v>0</v>
      </c>
      <c r="F41" s="186">
        <f>IF($F$7="","",
IF(AND($F$7="Pendidikan Agama Islam dan Budi Pekerti",$F$8="X"),PAI!D28,
IF(AND($F$7="Pendidikan Agama Islam dan Budi Pekerti",$F$8="XI"),PAI!H28,
IF(AND($F$7="Pendidikan Agama Islam dan Budi Pekerti",$F$8="XII"),PAI!L28,
IF(AND($F$7="Pendidikan Agama Buddha dan Budi Pekerti",$F$8="X"),BUDDHA!D28,
IF(AND($F$7="Pendidikan Agama Buddha dan Budi Pekerti",$F$8="XI"),BUDDHA!H28,
IF(AND($F$7="Pendidikan Agama Buddha dan Budi Pekerti",$F$8="XII"),BUDDHA!L28,
IF(AND($F$7="Pendidikan Agama Hindu dan Budi Pekerti",$F$8="X"),HINDU!D28,
IF(AND($F$7="Pendidikan Agama Hindu dan Budi Pekerti",$F$8="XI"),HINDU!H28,
IF(AND($F$7="Pendidikan Agama Hindu dan Budi Pekerti",$F$8="XII"),HINDU!L28,
IF(AND($F$7="Pendidikan Agama Katholik dan Budi Pekerti",$F$8="X"),KATHOLIK!D28,
IF(AND($F$7="Pendidikan Agama Katholik dan Budi Pekerti",$F$8="XI"),KATHOLIK!H28,
IF(AND($F$7="Pendidikan Agama Katholik dan Budi Pekerti",$F$8="XII"),KATHOLIK!L28,
IF(AND($F$7="Pendidikan Agama Konghuchu dan Budi Pekerti",$F$8="X"),KONGHUCHU!D28,
IF(AND($F$7="Pendidikan Agama Konghuchu dan Budi Pekerti",$F$8="XI"),KONGHUCHU!H28,
IF(AND($F$7="Pendidikan Agama Konghuchu dan Budi Pekerti",$F$8="XII"),KONGHUCHU!L28,
IF(AND($F$7="Pendidikan Agama Kristen dan Budi Pekerti",$F$8="X"),KRISTEN!D28,
IF(AND($F$7="Pendidikan Agama Kristen dan Budi Pekerti",$F$8="XI"),KRISTEN!H28,
IF(AND($F$7="Pendidikan Agama Kristen dan Budi Pekerti",$F$8="XII"),KRISTEN!L28
)))))))))))))))))))</f>
        <v>0</v>
      </c>
      <c r="G41" s="188"/>
      <c r="H41" s="188"/>
      <c r="I41" s="216"/>
      <c r="J41" s="189"/>
      <c r="N41" s="250">
        <v>26</v>
      </c>
      <c r="O41" s="250" t="b">
        <v>0</v>
      </c>
      <c r="P41" s="250">
        <f t="shared" si="5"/>
        <v>0</v>
      </c>
      <c r="Q41" s="250" t="str">
        <f t="shared" si="6"/>
        <v/>
      </c>
      <c r="R41" s="250" t="str">
        <f t="shared" si="7"/>
        <v/>
      </c>
      <c r="S41" s="251" t="str">
        <f t="shared" si="8"/>
        <v/>
      </c>
      <c r="T41" s="250" t="str">
        <f t="shared" si="9"/>
        <v/>
      </c>
      <c r="U41" s="251" t="str">
        <f t="shared" si="10"/>
        <v/>
      </c>
      <c r="V41" s="250" t="str">
        <f t="shared" si="11"/>
        <v/>
      </c>
      <c r="W41" s="250" t="b">
        <v>0</v>
      </c>
      <c r="X41" s="250">
        <f t="shared" si="12"/>
        <v>0</v>
      </c>
      <c r="Y41" s="250" t="str">
        <f t="shared" si="0"/>
        <v/>
      </c>
      <c r="Z41" s="250" t="str">
        <f t="shared" si="1"/>
        <v/>
      </c>
      <c r="AA41" s="251" t="str">
        <f t="shared" si="2"/>
        <v/>
      </c>
      <c r="AB41" s="250" t="str">
        <f t="shared" si="3"/>
        <v/>
      </c>
      <c r="AC41" s="251" t="str">
        <f t="shared" si="4"/>
        <v/>
      </c>
      <c r="AD41" s="250" t="str">
        <f t="shared" si="13"/>
        <v/>
      </c>
    </row>
    <row r="42" spans="2:30" ht="93" customHeight="1" x14ac:dyDescent="0.2">
      <c r="B42" s="185">
        <f t="shared" si="14"/>
        <v>27</v>
      </c>
      <c r="C42" s="185">
        <f>IF($F$7="","",
IF(AND($F$7="Pendidikan Agama Islam dan Budi Pekerti",$F$8="X"),PAI!A29,
IF(AND($F$7="Pendidikan Agama Islam dan Budi Pekerti",$F$8="XI"),PAI!E29,
IF(AND($F$7="Pendidikan Agama Islam dan Budi Pekerti",$F$8="XII"),PAI!I29,
IF(AND($F$7="Pendidikan Agama Buddha dan Budi Pekerti",$F$8="X"),BUDDHA!A29,
IF(AND($F$7="Pendidikan Agama Buddha dan Budi Pekerti",$F$8="XI"),BUDDHA!E29,
IF(AND($F$7="Pendidikan Agama Buddha dan Budi Pekerti",$F$8="XII"),BUDDHA!I29,
IF(AND($F$7="Pendidikan Agama Hindu dan Budi Pekerti",$F$8="X"),HINDU!A29,
IF(AND($F$7="Pendidikan Agama Hindu dan Budi Pekerti",$F$8="XI"),HINDU!E29,
IF(AND($F$7="Pendidikan Agama Hindu dan Budi Pekerti",$F$8="XII"),HINDU!I29,
IF(AND($F$7="Pendidikan Agama Katholik dan Budi Pekerti",$F$8="X"),KATHOLIK!A29,
IF(AND($F$7="Pendidikan Agama Katholik dan Budi Pekerti",$F$8="XI"),KATHOLIK!E29,
IF(AND($F$7="Pendidikan Agama Katholik dan Budi Pekerti",$F$8="XII"),KATHOLIK!I29,
IF(AND($F$7="Pendidikan Agama Konghuchu dan Budi Pekerti",$F$8="X"),KONGHUCHU!A29,
IF(AND($F$7="Pendidikan Agama Konghuchu dan Budi Pekerti",$F$8="XI"),KONGHUCHU!E29,
IF(AND($F$7="Pendidikan Agama Konghuchu dan Budi Pekerti",$F$8="XII"),KONGHUCHU!I29,
IF(AND($F$7="Pendidikan Agama Kristen dan Budi Pekerti",$F$8="X"),KRISTEN!A29,
IF(AND($F$7="Pendidikan Agama Kristen dan Budi Pekerti",$F$8="XI"),KRISTEN!E29,
IF(AND($F$7="Pendidikan Agama Kristen dan Budi Pekerti",$F$8="XII"),KRISTEN!I29
)))))))))))))))))))</f>
        <v>0</v>
      </c>
      <c r="D42" s="186">
        <f>IF($F$7="","",
IF(AND($F$7="Pendidikan Agama Islam dan Budi Pekerti",$F$8="X"),PAI!B29,
IF(AND($F$7="Pendidikan Agama Islam dan Budi Pekerti",$F$8="XI"),PAI!F29,
IF(AND($F$7="Pendidikan Agama Islam dan Budi Pekerti",$F$8="XII"),PAI!J29,
IF(AND($F$7="Pendidikan Agama Buddha dan Budi Pekerti",$F$8="X"),BUDDHA!B29,
IF(AND($F$7="Pendidikan Agama Buddha dan Budi Pekerti",$F$8="XI"),BUDDHA!F29,
IF(AND($F$7="Pendidikan Agama Buddha dan Budi Pekerti",$F$8="XII"),BUDDHA!J29,
IF(AND($F$7="Pendidikan Agama Hindu dan Budi Pekerti",$F$8="X"),HINDU!B29,
IF(AND($F$7="Pendidikan Agama Hindu dan Budi Pekerti",$F$8="XI"),HINDU!F29,
IF(AND($F$7="Pendidikan Agama Hindu dan Budi Pekerti",$F$8="XII"),HINDU!J29,
IF(AND($F$7="Pendidikan Agama Katholik dan Budi Pekerti",$F$8="X"),KATHOLIK!B29,
IF(AND($F$7="Pendidikan Agama Katholik dan Budi Pekerti",$F$8="XI"),KATHOLIK!F29,
IF(AND($F$7="Pendidikan Agama Katholik dan Budi Pekerti",$F$8="XII"),KATHOLIK!J29,
IF(AND($F$7="Pendidikan Agama Konghuchu dan Budi Pekerti",$F$8="X"),KONGHUCHU!B29,
IF(AND($F$7="Pendidikan Agama Konghuchu dan Budi Pekerti",$F$8="XI"),KONGHUCHU!F29,
IF(AND($F$7="Pendidikan Agama Konghuchu dan Budi Pekerti",$F$8="XII"),KONGHUCHU!J29,
IF(AND($F$7="Pendidikan Agama Kristen dan Budi Pekerti",$F$8="X"),KRISTEN!B29,
IF(AND($F$7="Pendidikan Agama Kristen dan Budi Pekerti",$F$8="XI"),KRISTEN!F29,
IF(AND($F$7="Pendidikan Agama Kristen dan Budi Pekerti",$F$8="XII"),KRISTEN!J29
)))))))))))))))))))</f>
        <v>0</v>
      </c>
      <c r="E42" s="192">
        <f>IF($F$7="","",
IF(AND($F$7="Pendidikan Agama Islam dan Budi Pekerti",$F$8="X"),PAI!C29,
IF(AND($F$7="Pendidikan Agama Islam dan Budi Pekerti",$F$8="XI"),PAI!G29,
IF(AND($F$7="Pendidikan Agama Islam dan Budi Pekerti",$F$8="XII"),PAI!K29,
IF(AND($F$7="Pendidikan Agama Buddha dan Budi Pekerti",$F$8="X"),BUDDHA!C29,
IF(AND($F$7="Pendidikan Agama Buddha dan Budi Pekerti",$F$8="XI"),BUDDHA!G29,
IF(AND($F$7="Pendidikan Agama Buddha dan Budi Pekerti",$F$8="XII"),BUDDHA!K29,
IF(AND($F$7="Pendidikan Agama Hindu dan Budi Pekerti",$F$8="X"),HINDU!C29,
IF(AND($F$7="Pendidikan Agama Hindu dan Budi Pekerti",$F$8="XI"),HINDU!G29,
IF(AND($F$7="Pendidikan Agama Hindu dan Budi Pekerti",$F$8="XII"),HINDU!K29,
IF(AND($F$7="Pendidikan Agama Katholik dan Budi Pekerti",$F$8="X"),KATHOLIK!C29,
IF(AND($F$7="Pendidikan Agama Katholik dan Budi Pekerti",$F$8="XI"),KATHOLIK!G29,
IF(AND($F$7="Pendidikan Agama Katholik dan Budi Pekerti",$F$8="XII"),KATHOLIK!K29,
IF(AND($F$7="Pendidikan Agama Konghuchu dan Budi Pekerti",$F$8="X"),KONGHUCHU!C29,
IF(AND($F$7="Pendidikan Agama Konghuchu dan Budi Pekerti",$F$8="XI"),KONGHUCHU!G29,
IF(AND($F$7="Pendidikan Agama Konghuchu dan Budi Pekerti",$F$8="XII"),KONGHUCHU!K29,
IF(AND($F$7="Pendidikan Agama Kristen dan Budi Pekerti",$F$8="X"),KRISTEN!C29,
IF(AND($F$7="Pendidikan Agama Kristen dan Budi Pekerti",$F$8="XI"),KRISTEN!G29,
IF(AND($F$7="Pendidikan Agama Kristen dan Budi Pekerti",$F$8="XII"),KRISTEN!K29
)))))))))))))))))))</f>
        <v>0</v>
      </c>
      <c r="F42" s="186">
        <f>IF($F$7="","",
IF(AND($F$7="Pendidikan Agama Islam dan Budi Pekerti",$F$8="X"),PAI!D29,
IF(AND($F$7="Pendidikan Agama Islam dan Budi Pekerti",$F$8="XI"),PAI!H29,
IF(AND($F$7="Pendidikan Agama Islam dan Budi Pekerti",$F$8="XII"),PAI!L29,
IF(AND($F$7="Pendidikan Agama Buddha dan Budi Pekerti",$F$8="X"),BUDDHA!D29,
IF(AND($F$7="Pendidikan Agama Buddha dan Budi Pekerti",$F$8="XI"),BUDDHA!H29,
IF(AND($F$7="Pendidikan Agama Buddha dan Budi Pekerti",$F$8="XII"),BUDDHA!L29,
IF(AND($F$7="Pendidikan Agama Hindu dan Budi Pekerti",$F$8="X"),HINDU!D29,
IF(AND($F$7="Pendidikan Agama Hindu dan Budi Pekerti",$F$8="XI"),HINDU!H29,
IF(AND($F$7="Pendidikan Agama Hindu dan Budi Pekerti",$F$8="XII"),HINDU!L29,
IF(AND($F$7="Pendidikan Agama Katholik dan Budi Pekerti",$F$8="X"),KATHOLIK!D29,
IF(AND($F$7="Pendidikan Agama Katholik dan Budi Pekerti",$F$8="XI"),KATHOLIK!H29,
IF(AND($F$7="Pendidikan Agama Katholik dan Budi Pekerti",$F$8="XII"),KATHOLIK!L29,
IF(AND($F$7="Pendidikan Agama Konghuchu dan Budi Pekerti",$F$8="X"),KONGHUCHU!D29,
IF(AND($F$7="Pendidikan Agama Konghuchu dan Budi Pekerti",$F$8="XI"),KONGHUCHU!H29,
IF(AND($F$7="Pendidikan Agama Konghuchu dan Budi Pekerti",$F$8="XII"),KONGHUCHU!L29,
IF(AND($F$7="Pendidikan Agama Kristen dan Budi Pekerti",$F$8="X"),KRISTEN!D29,
IF(AND($F$7="Pendidikan Agama Kristen dan Budi Pekerti",$F$8="XI"),KRISTEN!H29,
IF(AND($F$7="Pendidikan Agama Kristen dan Budi Pekerti",$F$8="XII"),KRISTEN!L29
)))))))))))))))))))</f>
        <v>0</v>
      </c>
      <c r="G42" s="190"/>
      <c r="H42" s="190"/>
      <c r="I42" s="217"/>
      <c r="J42" s="191"/>
      <c r="N42" s="250">
        <v>27</v>
      </c>
      <c r="O42" s="250" t="b">
        <v>0</v>
      </c>
      <c r="P42" s="250">
        <f t="shared" si="5"/>
        <v>0</v>
      </c>
      <c r="Q42" s="250" t="str">
        <f t="shared" si="6"/>
        <v/>
      </c>
      <c r="R42" s="250" t="str">
        <f t="shared" si="7"/>
        <v/>
      </c>
      <c r="S42" s="251" t="str">
        <f t="shared" si="8"/>
        <v/>
      </c>
      <c r="T42" s="250" t="str">
        <f t="shared" si="9"/>
        <v/>
      </c>
      <c r="U42" s="251" t="str">
        <f t="shared" si="10"/>
        <v/>
      </c>
      <c r="V42" s="250" t="str">
        <f t="shared" si="11"/>
        <v/>
      </c>
      <c r="W42" s="250" t="b">
        <v>0</v>
      </c>
      <c r="X42" s="250">
        <f t="shared" si="12"/>
        <v>0</v>
      </c>
      <c r="Y42" s="250" t="str">
        <f t="shared" si="0"/>
        <v/>
      </c>
      <c r="Z42" s="250" t="str">
        <f t="shared" si="1"/>
        <v/>
      </c>
      <c r="AA42" s="251" t="str">
        <f t="shared" si="2"/>
        <v/>
      </c>
      <c r="AB42" s="250" t="str">
        <f t="shared" si="3"/>
        <v/>
      </c>
      <c r="AC42" s="251" t="str">
        <f t="shared" si="4"/>
        <v/>
      </c>
      <c r="AD42" s="250" t="str">
        <f t="shared" si="13"/>
        <v/>
      </c>
    </row>
    <row r="43" spans="2:30" ht="93" customHeight="1" x14ac:dyDescent="0.2">
      <c r="B43" s="185">
        <f t="shared" si="14"/>
        <v>28</v>
      </c>
      <c r="C43" s="185">
        <f>IF($F$7="","",
IF(AND($F$7="Pendidikan Agama Islam dan Budi Pekerti",$F$8="X"),PAI!A30,
IF(AND($F$7="Pendidikan Agama Islam dan Budi Pekerti",$F$8="XI"),PAI!E30,
IF(AND($F$7="Pendidikan Agama Islam dan Budi Pekerti",$F$8="XII"),PAI!I30,
IF(AND($F$7="Pendidikan Agama Buddha dan Budi Pekerti",$F$8="X"),BUDDHA!A30,
IF(AND($F$7="Pendidikan Agama Buddha dan Budi Pekerti",$F$8="XI"),BUDDHA!E30,
IF(AND($F$7="Pendidikan Agama Buddha dan Budi Pekerti",$F$8="XII"),BUDDHA!I30,
IF(AND($F$7="Pendidikan Agama Hindu dan Budi Pekerti",$F$8="X"),HINDU!A30,
IF(AND($F$7="Pendidikan Agama Hindu dan Budi Pekerti",$F$8="XI"),HINDU!E30,
IF(AND($F$7="Pendidikan Agama Hindu dan Budi Pekerti",$F$8="XII"),HINDU!I30,
IF(AND($F$7="Pendidikan Agama Katholik dan Budi Pekerti",$F$8="X"),KATHOLIK!A30,
IF(AND($F$7="Pendidikan Agama Katholik dan Budi Pekerti",$F$8="XI"),KATHOLIK!E30,
IF(AND($F$7="Pendidikan Agama Katholik dan Budi Pekerti",$F$8="XII"),KATHOLIK!I30,
IF(AND($F$7="Pendidikan Agama Konghuchu dan Budi Pekerti",$F$8="X"),KONGHUCHU!A30,
IF(AND($F$7="Pendidikan Agama Konghuchu dan Budi Pekerti",$F$8="XI"),KONGHUCHU!E30,
IF(AND($F$7="Pendidikan Agama Konghuchu dan Budi Pekerti",$F$8="XII"),KONGHUCHU!I30,
IF(AND($F$7="Pendidikan Agama Kristen dan Budi Pekerti",$F$8="X"),KRISTEN!A30,
IF(AND($F$7="Pendidikan Agama Kristen dan Budi Pekerti",$F$8="XI"),KRISTEN!E30,
IF(AND($F$7="Pendidikan Agama Kristen dan Budi Pekerti",$F$8="XII"),KRISTEN!I30
)))))))))))))))))))</f>
        <v>0</v>
      </c>
      <c r="D43" s="186">
        <f>IF($F$7="","",
IF(AND($F$7="Pendidikan Agama Islam dan Budi Pekerti",$F$8="X"),PAI!B30,
IF(AND($F$7="Pendidikan Agama Islam dan Budi Pekerti",$F$8="XI"),PAI!F30,
IF(AND($F$7="Pendidikan Agama Islam dan Budi Pekerti",$F$8="XII"),PAI!J30,
IF(AND($F$7="Pendidikan Agama Buddha dan Budi Pekerti",$F$8="X"),BUDDHA!B30,
IF(AND($F$7="Pendidikan Agama Buddha dan Budi Pekerti",$F$8="XI"),BUDDHA!F30,
IF(AND($F$7="Pendidikan Agama Buddha dan Budi Pekerti",$F$8="XII"),BUDDHA!J30,
IF(AND($F$7="Pendidikan Agama Hindu dan Budi Pekerti",$F$8="X"),HINDU!B30,
IF(AND($F$7="Pendidikan Agama Hindu dan Budi Pekerti",$F$8="XI"),HINDU!F30,
IF(AND($F$7="Pendidikan Agama Hindu dan Budi Pekerti",$F$8="XII"),HINDU!J30,
IF(AND($F$7="Pendidikan Agama Katholik dan Budi Pekerti",$F$8="X"),KATHOLIK!B30,
IF(AND($F$7="Pendidikan Agama Katholik dan Budi Pekerti",$F$8="XI"),KATHOLIK!F30,
IF(AND($F$7="Pendidikan Agama Katholik dan Budi Pekerti",$F$8="XII"),KATHOLIK!J30,
IF(AND($F$7="Pendidikan Agama Konghuchu dan Budi Pekerti",$F$8="X"),KONGHUCHU!B30,
IF(AND($F$7="Pendidikan Agama Konghuchu dan Budi Pekerti",$F$8="XI"),KONGHUCHU!F30,
IF(AND($F$7="Pendidikan Agama Konghuchu dan Budi Pekerti",$F$8="XII"),KONGHUCHU!J30,
IF(AND($F$7="Pendidikan Agama Kristen dan Budi Pekerti",$F$8="X"),KRISTEN!B30,
IF(AND($F$7="Pendidikan Agama Kristen dan Budi Pekerti",$F$8="XI"),KRISTEN!F30,
IF(AND($F$7="Pendidikan Agama Kristen dan Budi Pekerti",$F$8="XII"),KRISTEN!J30
)))))))))))))))))))</f>
        <v>0</v>
      </c>
      <c r="E43" s="192">
        <f>IF($F$7="","",
IF(AND($F$7="Pendidikan Agama Islam dan Budi Pekerti",$F$8="X"),PAI!C30,
IF(AND($F$7="Pendidikan Agama Islam dan Budi Pekerti",$F$8="XI"),PAI!G30,
IF(AND($F$7="Pendidikan Agama Islam dan Budi Pekerti",$F$8="XII"),PAI!K30,
IF(AND($F$7="Pendidikan Agama Buddha dan Budi Pekerti",$F$8="X"),BUDDHA!C30,
IF(AND($F$7="Pendidikan Agama Buddha dan Budi Pekerti",$F$8="XI"),BUDDHA!G30,
IF(AND($F$7="Pendidikan Agama Buddha dan Budi Pekerti",$F$8="XII"),BUDDHA!K30,
IF(AND($F$7="Pendidikan Agama Hindu dan Budi Pekerti",$F$8="X"),HINDU!C30,
IF(AND($F$7="Pendidikan Agama Hindu dan Budi Pekerti",$F$8="XI"),HINDU!G30,
IF(AND($F$7="Pendidikan Agama Hindu dan Budi Pekerti",$F$8="XII"),HINDU!K30,
IF(AND($F$7="Pendidikan Agama Katholik dan Budi Pekerti",$F$8="X"),KATHOLIK!C30,
IF(AND($F$7="Pendidikan Agama Katholik dan Budi Pekerti",$F$8="XI"),KATHOLIK!G30,
IF(AND($F$7="Pendidikan Agama Katholik dan Budi Pekerti",$F$8="XII"),KATHOLIK!K30,
IF(AND($F$7="Pendidikan Agama Konghuchu dan Budi Pekerti",$F$8="X"),KONGHUCHU!C30,
IF(AND($F$7="Pendidikan Agama Konghuchu dan Budi Pekerti",$F$8="XI"),KONGHUCHU!G30,
IF(AND($F$7="Pendidikan Agama Konghuchu dan Budi Pekerti",$F$8="XII"),KONGHUCHU!K30,
IF(AND($F$7="Pendidikan Agama Kristen dan Budi Pekerti",$F$8="X"),KRISTEN!C30,
IF(AND($F$7="Pendidikan Agama Kristen dan Budi Pekerti",$F$8="XI"),KRISTEN!G30,
IF(AND($F$7="Pendidikan Agama Kristen dan Budi Pekerti",$F$8="XII"),KRISTEN!K30
)))))))))))))))))))</f>
        <v>0</v>
      </c>
      <c r="F43" s="186">
        <f>IF($F$7="","",
IF(AND($F$7="Pendidikan Agama Islam dan Budi Pekerti",$F$8="X"),PAI!D30,
IF(AND($F$7="Pendidikan Agama Islam dan Budi Pekerti",$F$8="XI"),PAI!H30,
IF(AND($F$7="Pendidikan Agama Islam dan Budi Pekerti",$F$8="XII"),PAI!L30,
IF(AND($F$7="Pendidikan Agama Buddha dan Budi Pekerti",$F$8="X"),BUDDHA!D30,
IF(AND($F$7="Pendidikan Agama Buddha dan Budi Pekerti",$F$8="XI"),BUDDHA!H30,
IF(AND($F$7="Pendidikan Agama Buddha dan Budi Pekerti",$F$8="XII"),BUDDHA!L30,
IF(AND($F$7="Pendidikan Agama Hindu dan Budi Pekerti",$F$8="X"),HINDU!D30,
IF(AND($F$7="Pendidikan Agama Hindu dan Budi Pekerti",$F$8="XI"),HINDU!H30,
IF(AND($F$7="Pendidikan Agama Hindu dan Budi Pekerti",$F$8="XII"),HINDU!L30,
IF(AND($F$7="Pendidikan Agama Katholik dan Budi Pekerti",$F$8="X"),KATHOLIK!D30,
IF(AND($F$7="Pendidikan Agama Katholik dan Budi Pekerti",$F$8="XI"),KATHOLIK!H30,
IF(AND($F$7="Pendidikan Agama Katholik dan Budi Pekerti",$F$8="XII"),KATHOLIK!L30,
IF(AND($F$7="Pendidikan Agama Konghuchu dan Budi Pekerti",$F$8="X"),KONGHUCHU!D30,
IF(AND($F$7="Pendidikan Agama Konghuchu dan Budi Pekerti",$F$8="XI"),KONGHUCHU!H30,
IF(AND($F$7="Pendidikan Agama Konghuchu dan Budi Pekerti",$F$8="XII"),KONGHUCHU!L30,
IF(AND($F$7="Pendidikan Agama Kristen dan Budi Pekerti",$F$8="X"),KRISTEN!D30,
IF(AND($F$7="Pendidikan Agama Kristen dan Budi Pekerti",$F$8="XI"),KRISTEN!H30,
IF(AND($F$7="Pendidikan Agama Kristen dan Budi Pekerti",$F$8="XII"),KRISTEN!L30
)))))))))))))))))))</f>
        <v>0</v>
      </c>
      <c r="G43" s="188"/>
      <c r="H43" s="188"/>
      <c r="I43" s="216"/>
      <c r="J43" s="189"/>
      <c r="N43" s="250">
        <v>28</v>
      </c>
      <c r="O43" s="250" t="b">
        <v>0</v>
      </c>
      <c r="P43" s="250">
        <f t="shared" si="5"/>
        <v>0</v>
      </c>
      <c r="Q43" s="250" t="str">
        <f t="shared" si="6"/>
        <v/>
      </c>
      <c r="R43" s="250" t="str">
        <f t="shared" si="7"/>
        <v/>
      </c>
      <c r="S43" s="251" t="str">
        <f t="shared" si="8"/>
        <v/>
      </c>
      <c r="T43" s="250" t="str">
        <f t="shared" si="9"/>
        <v/>
      </c>
      <c r="U43" s="251" t="str">
        <f t="shared" si="10"/>
        <v/>
      </c>
      <c r="V43" s="250" t="str">
        <f t="shared" si="11"/>
        <v/>
      </c>
      <c r="W43" s="250" t="b">
        <v>0</v>
      </c>
      <c r="X43" s="250">
        <f t="shared" si="12"/>
        <v>0</v>
      </c>
      <c r="Y43" s="250" t="str">
        <f t="shared" si="0"/>
        <v/>
      </c>
      <c r="Z43" s="250" t="str">
        <f t="shared" si="1"/>
        <v/>
      </c>
      <c r="AA43" s="251" t="str">
        <f t="shared" si="2"/>
        <v/>
      </c>
      <c r="AB43" s="250" t="str">
        <f t="shared" si="3"/>
        <v/>
      </c>
      <c r="AC43" s="251" t="str">
        <f t="shared" si="4"/>
        <v/>
      </c>
      <c r="AD43" s="250" t="str">
        <f t="shared" si="13"/>
        <v/>
      </c>
    </row>
    <row r="44" spans="2:30" ht="93" customHeight="1" x14ac:dyDescent="0.2">
      <c r="B44" s="185">
        <f t="shared" si="14"/>
        <v>29</v>
      </c>
      <c r="C44" s="185">
        <f>IF($F$7="","",
IF(AND($F$7="Pendidikan Agama Islam dan Budi Pekerti",$F$8="X"),PAI!A31,
IF(AND($F$7="Pendidikan Agama Islam dan Budi Pekerti",$F$8="XI"),PAI!E31,
IF(AND($F$7="Pendidikan Agama Islam dan Budi Pekerti",$F$8="XII"),PAI!I31,
IF(AND($F$7="Pendidikan Agama Buddha dan Budi Pekerti",$F$8="X"),BUDDHA!A31,
IF(AND($F$7="Pendidikan Agama Buddha dan Budi Pekerti",$F$8="XI"),BUDDHA!E31,
IF(AND($F$7="Pendidikan Agama Buddha dan Budi Pekerti",$F$8="XII"),BUDDHA!I31,
IF(AND($F$7="Pendidikan Agama Hindu dan Budi Pekerti",$F$8="X"),HINDU!A31,
IF(AND($F$7="Pendidikan Agama Hindu dan Budi Pekerti",$F$8="XI"),HINDU!E31,
IF(AND($F$7="Pendidikan Agama Hindu dan Budi Pekerti",$F$8="XII"),HINDU!I31,
IF(AND($F$7="Pendidikan Agama Katholik dan Budi Pekerti",$F$8="X"),KATHOLIK!A31,
IF(AND($F$7="Pendidikan Agama Katholik dan Budi Pekerti",$F$8="XI"),KATHOLIK!E31,
IF(AND($F$7="Pendidikan Agama Katholik dan Budi Pekerti",$F$8="XII"),KATHOLIK!I31,
IF(AND($F$7="Pendidikan Agama Konghuchu dan Budi Pekerti",$F$8="X"),KONGHUCHU!A31,
IF(AND($F$7="Pendidikan Agama Konghuchu dan Budi Pekerti",$F$8="XI"),KONGHUCHU!E31,
IF(AND($F$7="Pendidikan Agama Konghuchu dan Budi Pekerti",$F$8="XII"),KONGHUCHU!I31,
IF(AND($F$7="Pendidikan Agama Kristen dan Budi Pekerti",$F$8="X"),KRISTEN!A31,
IF(AND($F$7="Pendidikan Agama Kristen dan Budi Pekerti",$F$8="XI"),KRISTEN!E31,
IF(AND($F$7="Pendidikan Agama Kristen dan Budi Pekerti",$F$8="XII"),KRISTEN!I31
)))))))))))))))))))</f>
        <v>0</v>
      </c>
      <c r="D44" s="186">
        <f>IF($F$7="","",
IF(AND($F$7="Pendidikan Agama Islam dan Budi Pekerti",$F$8="X"),PAI!B31,
IF(AND($F$7="Pendidikan Agama Islam dan Budi Pekerti",$F$8="XI"),PAI!F31,
IF(AND($F$7="Pendidikan Agama Islam dan Budi Pekerti",$F$8="XII"),PAI!J31,
IF(AND($F$7="Pendidikan Agama Buddha dan Budi Pekerti",$F$8="X"),BUDDHA!B31,
IF(AND($F$7="Pendidikan Agama Buddha dan Budi Pekerti",$F$8="XI"),BUDDHA!F31,
IF(AND($F$7="Pendidikan Agama Buddha dan Budi Pekerti",$F$8="XII"),BUDDHA!J31,
IF(AND($F$7="Pendidikan Agama Hindu dan Budi Pekerti",$F$8="X"),HINDU!B31,
IF(AND($F$7="Pendidikan Agama Hindu dan Budi Pekerti",$F$8="XI"),HINDU!F31,
IF(AND($F$7="Pendidikan Agama Hindu dan Budi Pekerti",$F$8="XII"),HINDU!J31,
IF(AND($F$7="Pendidikan Agama Katholik dan Budi Pekerti",$F$8="X"),KATHOLIK!B31,
IF(AND($F$7="Pendidikan Agama Katholik dan Budi Pekerti",$F$8="XI"),KATHOLIK!F31,
IF(AND($F$7="Pendidikan Agama Katholik dan Budi Pekerti",$F$8="XII"),KATHOLIK!J31,
IF(AND($F$7="Pendidikan Agama Konghuchu dan Budi Pekerti",$F$8="X"),KONGHUCHU!B31,
IF(AND($F$7="Pendidikan Agama Konghuchu dan Budi Pekerti",$F$8="XI"),KONGHUCHU!F31,
IF(AND($F$7="Pendidikan Agama Konghuchu dan Budi Pekerti",$F$8="XII"),KONGHUCHU!J31,
IF(AND($F$7="Pendidikan Agama Kristen dan Budi Pekerti",$F$8="X"),KRISTEN!B31,
IF(AND($F$7="Pendidikan Agama Kristen dan Budi Pekerti",$F$8="XI"),KRISTEN!F31,
IF(AND($F$7="Pendidikan Agama Kristen dan Budi Pekerti",$F$8="XII"),KRISTEN!J31
)))))))))))))))))))</f>
        <v>0</v>
      </c>
      <c r="E44" s="192">
        <f>IF($F$7="","",
IF(AND($F$7="Pendidikan Agama Islam dan Budi Pekerti",$F$8="X"),PAI!C31,
IF(AND($F$7="Pendidikan Agama Islam dan Budi Pekerti",$F$8="XI"),PAI!G31,
IF(AND($F$7="Pendidikan Agama Islam dan Budi Pekerti",$F$8="XII"),PAI!K31,
IF(AND($F$7="Pendidikan Agama Buddha dan Budi Pekerti",$F$8="X"),BUDDHA!C31,
IF(AND($F$7="Pendidikan Agama Buddha dan Budi Pekerti",$F$8="XI"),BUDDHA!G31,
IF(AND($F$7="Pendidikan Agama Buddha dan Budi Pekerti",$F$8="XII"),BUDDHA!K31,
IF(AND($F$7="Pendidikan Agama Hindu dan Budi Pekerti",$F$8="X"),HINDU!C31,
IF(AND($F$7="Pendidikan Agama Hindu dan Budi Pekerti",$F$8="XI"),HINDU!G31,
IF(AND($F$7="Pendidikan Agama Hindu dan Budi Pekerti",$F$8="XII"),HINDU!K31,
IF(AND($F$7="Pendidikan Agama Katholik dan Budi Pekerti",$F$8="X"),KATHOLIK!C31,
IF(AND($F$7="Pendidikan Agama Katholik dan Budi Pekerti",$F$8="XI"),KATHOLIK!G31,
IF(AND($F$7="Pendidikan Agama Katholik dan Budi Pekerti",$F$8="XII"),KATHOLIK!K31,
IF(AND($F$7="Pendidikan Agama Konghuchu dan Budi Pekerti",$F$8="X"),KONGHUCHU!C31,
IF(AND($F$7="Pendidikan Agama Konghuchu dan Budi Pekerti",$F$8="XI"),KONGHUCHU!G31,
IF(AND($F$7="Pendidikan Agama Konghuchu dan Budi Pekerti",$F$8="XII"),KONGHUCHU!K31,
IF(AND($F$7="Pendidikan Agama Kristen dan Budi Pekerti",$F$8="X"),KRISTEN!C31,
IF(AND($F$7="Pendidikan Agama Kristen dan Budi Pekerti",$F$8="XI"),KRISTEN!G31,
IF(AND($F$7="Pendidikan Agama Kristen dan Budi Pekerti",$F$8="XII"),KRISTEN!K31
)))))))))))))))))))</f>
        <v>0</v>
      </c>
      <c r="F44" s="186">
        <f>IF($F$7="","",
IF(AND($F$7="Pendidikan Agama Islam dan Budi Pekerti",$F$8="X"),PAI!D31,
IF(AND($F$7="Pendidikan Agama Islam dan Budi Pekerti",$F$8="XI"),PAI!H31,
IF(AND($F$7="Pendidikan Agama Islam dan Budi Pekerti",$F$8="XII"),PAI!L31,
IF(AND($F$7="Pendidikan Agama Buddha dan Budi Pekerti",$F$8="X"),BUDDHA!D31,
IF(AND($F$7="Pendidikan Agama Buddha dan Budi Pekerti",$F$8="XI"),BUDDHA!H31,
IF(AND($F$7="Pendidikan Agama Buddha dan Budi Pekerti",$F$8="XII"),BUDDHA!L31,
IF(AND($F$7="Pendidikan Agama Hindu dan Budi Pekerti",$F$8="X"),HINDU!D31,
IF(AND($F$7="Pendidikan Agama Hindu dan Budi Pekerti",$F$8="XI"),HINDU!H31,
IF(AND($F$7="Pendidikan Agama Hindu dan Budi Pekerti",$F$8="XII"),HINDU!L31,
IF(AND($F$7="Pendidikan Agama Katholik dan Budi Pekerti",$F$8="X"),KATHOLIK!D31,
IF(AND($F$7="Pendidikan Agama Katholik dan Budi Pekerti",$F$8="XI"),KATHOLIK!H31,
IF(AND($F$7="Pendidikan Agama Katholik dan Budi Pekerti",$F$8="XII"),KATHOLIK!L31,
IF(AND($F$7="Pendidikan Agama Konghuchu dan Budi Pekerti",$F$8="X"),KONGHUCHU!D31,
IF(AND($F$7="Pendidikan Agama Konghuchu dan Budi Pekerti",$F$8="XI"),KONGHUCHU!H31,
IF(AND($F$7="Pendidikan Agama Konghuchu dan Budi Pekerti",$F$8="XII"),KONGHUCHU!L31,
IF(AND($F$7="Pendidikan Agama Kristen dan Budi Pekerti",$F$8="X"),KRISTEN!D31,
IF(AND($F$7="Pendidikan Agama Kristen dan Budi Pekerti",$F$8="XI"),KRISTEN!H31,
IF(AND($F$7="Pendidikan Agama Kristen dan Budi Pekerti",$F$8="XII"),KRISTEN!L31
)))))))))))))))))))</f>
        <v>0</v>
      </c>
      <c r="G44" s="190"/>
      <c r="H44" s="190"/>
      <c r="I44" s="217"/>
      <c r="J44" s="191"/>
      <c r="N44" s="250">
        <v>29</v>
      </c>
      <c r="O44" s="250" t="b">
        <v>0</v>
      </c>
      <c r="P44" s="250">
        <f t="shared" si="5"/>
        <v>0</v>
      </c>
      <c r="Q44" s="250" t="str">
        <f t="shared" si="6"/>
        <v/>
      </c>
      <c r="R44" s="250" t="str">
        <f t="shared" si="7"/>
        <v/>
      </c>
      <c r="S44" s="251" t="str">
        <f t="shared" si="8"/>
        <v/>
      </c>
      <c r="T44" s="250" t="str">
        <f t="shared" si="9"/>
        <v/>
      </c>
      <c r="U44" s="251" t="str">
        <f t="shared" si="10"/>
        <v/>
      </c>
      <c r="V44" s="250" t="str">
        <f t="shared" si="11"/>
        <v/>
      </c>
      <c r="W44" s="250" t="b">
        <v>0</v>
      </c>
      <c r="X44" s="250">
        <f t="shared" si="12"/>
        <v>0</v>
      </c>
      <c r="Y44" s="250" t="str">
        <f t="shared" si="0"/>
        <v/>
      </c>
      <c r="Z44" s="250" t="str">
        <f t="shared" si="1"/>
        <v/>
      </c>
      <c r="AA44" s="251" t="str">
        <f t="shared" si="2"/>
        <v/>
      </c>
      <c r="AB44" s="250" t="str">
        <f t="shared" si="3"/>
        <v/>
      </c>
      <c r="AC44" s="251" t="str">
        <f t="shared" si="4"/>
        <v/>
      </c>
      <c r="AD44" s="250" t="str">
        <f t="shared" si="13"/>
        <v/>
      </c>
    </row>
    <row r="45" spans="2:30" ht="93" customHeight="1" x14ac:dyDescent="0.2">
      <c r="B45" s="185">
        <f t="shared" si="14"/>
        <v>30</v>
      </c>
      <c r="C45" s="185">
        <f>IF($F$7="","",
IF(AND($F$7="Pendidikan Agama Islam dan Budi Pekerti",$F$8="X"),PAI!A32,
IF(AND($F$7="Pendidikan Agama Islam dan Budi Pekerti",$F$8="XI"),PAI!E32,
IF(AND($F$7="Pendidikan Agama Islam dan Budi Pekerti",$F$8="XII"),PAI!I32,
IF(AND($F$7="Pendidikan Agama Buddha dan Budi Pekerti",$F$8="X"),BUDDHA!A32,
IF(AND($F$7="Pendidikan Agama Buddha dan Budi Pekerti",$F$8="XI"),BUDDHA!E32,
IF(AND($F$7="Pendidikan Agama Buddha dan Budi Pekerti",$F$8="XII"),BUDDHA!I32,
IF(AND($F$7="Pendidikan Agama Hindu dan Budi Pekerti",$F$8="X"),HINDU!A32,
IF(AND($F$7="Pendidikan Agama Hindu dan Budi Pekerti",$F$8="XI"),HINDU!E32,
IF(AND($F$7="Pendidikan Agama Hindu dan Budi Pekerti",$F$8="XII"),HINDU!I32,
IF(AND($F$7="Pendidikan Agama Katholik dan Budi Pekerti",$F$8="X"),KATHOLIK!A32,
IF(AND($F$7="Pendidikan Agama Katholik dan Budi Pekerti",$F$8="XI"),KATHOLIK!E32,
IF(AND($F$7="Pendidikan Agama Katholik dan Budi Pekerti",$F$8="XII"),KATHOLIK!I32,
IF(AND($F$7="Pendidikan Agama Konghuchu dan Budi Pekerti",$F$8="X"),KONGHUCHU!A32,
IF(AND($F$7="Pendidikan Agama Konghuchu dan Budi Pekerti",$F$8="XI"),KONGHUCHU!E32,
IF(AND($F$7="Pendidikan Agama Konghuchu dan Budi Pekerti",$F$8="XII"),KONGHUCHU!I32,
IF(AND($F$7="Pendidikan Agama Kristen dan Budi Pekerti",$F$8="X"),KRISTEN!A32,
IF(AND($F$7="Pendidikan Agama Kristen dan Budi Pekerti",$F$8="XI"),KRISTEN!E32,
IF(AND($F$7="Pendidikan Agama Kristen dan Budi Pekerti",$F$8="XII"),KRISTEN!I32
)))))))))))))))))))</f>
        <v>0</v>
      </c>
      <c r="D45" s="186">
        <f>IF($F$7="","",
IF(AND($F$7="Pendidikan Agama Islam dan Budi Pekerti",$F$8="X"),PAI!B32,
IF(AND($F$7="Pendidikan Agama Islam dan Budi Pekerti",$F$8="XI"),PAI!F32,
IF(AND($F$7="Pendidikan Agama Islam dan Budi Pekerti",$F$8="XII"),PAI!J32,
IF(AND($F$7="Pendidikan Agama Buddha dan Budi Pekerti",$F$8="X"),BUDDHA!B32,
IF(AND($F$7="Pendidikan Agama Buddha dan Budi Pekerti",$F$8="XI"),BUDDHA!F32,
IF(AND($F$7="Pendidikan Agama Buddha dan Budi Pekerti",$F$8="XII"),BUDDHA!J32,
IF(AND($F$7="Pendidikan Agama Hindu dan Budi Pekerti",$F$8="X"),HINDU!B32,
IF(AND($F$7="Pendidikan Agama Hindu dan Budi Pekerti",$F$8="XI"),HINDU!F32,
IF(AND($F$7="Pendidikan Agama Hindu dan Budi Pekerti",$F$8="XII"),HINDU!J32,
IF(AND($F$7="Pendidikan Agama Katholik dan Budi Pekerti",$F$8="X"),KATHOLIK!B32,
IF(AND($F$7="Pendidikan Agama Katholik dan Budi Pekerti",$F$8="XI"),KATHOLIK!F32,
IF(AND($F$7="Pendidikan Agama Katholik dan Budi Pekerti",$F$8="XII"),KATHOLIK!J32,
IF(AND($F$7="Pendidikan Agama Konghuchu dan Budi Pekerti",$F$8="X"),KONGHUCHU!B32,
IF(AND($F$7="Pendidikan Agama Konghuchu dan Budi Pekerti",$F$8="XI"),KONGHUCHU!F32,
IF(AND($F$7="Pendidikan Agama Konghuchu dan Budi Pekerti",$F$8="XII"),KONGHUCHU!J32,
IF(AND($F$7="Pendidikan Agama Kristen dan Budi Pekerti",$F$8="X"),KRISTEN!B32,
IF(AND($F$7="Pendidikan Agama Kristen dan Budi Pekerti",$F$8="XI"),KRISTEN!F32,
IF(AND($F$7="Pendidikan Agama Kristen dan Budi Pekerti",$F$8="XII"),KRISTEN!J32
)))))))))))))))))))</f>
        <v>0</v>
      </c>
      <c r="E45" s="192">
        <f>IF($F$7="","",
IF(AND($F$7="Pendidikan Agama Islam dan Budi Pekerti",$F$8="X"),PAI!C32,
IF(AND($F$7="Pendidikan Agama Islam dan Budi Pekerti",$F$8="XI"),PAI!G32,
IF(AND($F$7="Pendidikan Agama Islam dan Budi Pekerti",$F$8="XII"),PAI!K32,
IF(AND($F$7="Pendidikan Agama Buddha dan Budi Pekerti",$F$8="X"),BUDDHA!C32,
IF(AND($F$7="Pendidikan Agama Buddha dan Budi Pekerti",$F$8="XI"),BUDDHA!G32,
IF(AND($F$7="Pendidikan Agama Buddha dan Budi Pekerti",$F$8="XII"),BUDDHA!K32,
IF(AND($F$7="Pendidikan Agama Hindu dan Budi Pekerti",$F$8="X"),HINDU!C32,
IF(AND($F$7="Pendidikan Agama Hindu dan Budi Pekerti",$F$8="XI"),HINDU!G32,
IF(AND($F$7="Pendidikan Agama Hindu dan Budi Pekerti",$F$8="XII"),HINDU!K32,
IF(AND($F$7="Pendidikan Agama Katholik dan Budi Pekerti",$F$8="X"),KATHOLIK!C32,
IF(AND($F$7="Pendidikan Agama Katholik dan Budi Pekerti",$F$8="XI"),KATHOLIK!G32,
IF(AND($F$7="Pendidikan Agama Katholik dan Budi Pekerti",$F$8="XII"),KATHOLIK!K32,
IF(AND($F$7="Pendidikan Agama Konghuchu dan Budi Pekerti",$F$8="X"),KONGHUCHU!C32,
IF(AND($F$7="Pendidikan Agama Konghuchu dan Budi Pekerti",$F$8="XI"),KONGHUCHU!G32,
IF(AND($F$7="Pendidikan Agama Konghuchu dan Budi Pekerti",$F$8="XII"),KONGHUCHU!K32,
IF(AND($F$7="Pendidikan Agama Kristen dan Budi Pekerti",$F$8="X"),KRISTEN!C32,
IF(AND($F$7="Pendidikan Agama Kristen dan Budi Pekerti",$F$8="XI"),KRISTEN!G32,
IF(AND($F$7="Pendidikan Agama Kristen dan Budi Pekerti",$F$8="XII"),KRISTEN!K32
)))))))))))))))))))</f>
        <v>0</v>
      </c>
      <c r="F45" s="186">
        <f>IF($F$7="","",
IF(AND($F$7="Pendidikan Agama Islam dan Budi Pekerti",$F$8="X"),PAI!D32,
IF(AND($F$7="Pendidikan Agama Islam dan Budi Pekerti",$F$8="XI"),PAI!H32,
IF(AND($F$7="Pendidikan Agama Islam dan Budi Pekerti",$F$8="XII"),PAI!L32,
IF(AND($F$7="Pendidikan Agama Buddha dan Budi Pekerti",$F$8="X"),BUDDHA!D32,
IF(AND($F$7="Pendidikan Agama Buddha dan Budi Pekerti",$F$8="XI"),BUDDHA!H32,
IF(AND($F$7="Pendidikan Agama Buddha dan Budi Pekerti",$F$8="XII"),BUDDHA!L32,
IF(AND($F$7="Pendidikan Agama Hindu dan Budi Pekerti",$F$8="X"),HINDU!D32,
IF(AND($F$7="Pendidikan Agama Hindu dan Budi Pekerti",$F$8="XI"),HINDU!H32,
IF(AND($F$7="Pendidikan Agama Hindu dan Budi Pekerti",$F$8="XII"),HINDU!L32,
IF(AND($F$7="Pendidikan Agama Katholik dan Budi Pekerti",$F$8="X"),KATHOLIK!D32,
IF(AND($F$7="Pendidikan Agama Katholik dan Budi Pekerti",$F$8="XI"),KATHOLIK!H32,
IF(AND($F$7="Pendidikan Agama Katholik dan Budi Pekerti",$F$8="XII"),KATHOLIK!L32,
IF(AND($F$7="Pendidikan Agama Konghuchu dan Budi Pekerti",$F$8="X"),KONGHUCHU!D32,
IF(AND($F$7="Pendidikan Agama Konghuchu dan Budi Pekerti",$F$8="XI"),KONGHUCHU!H32,
IF(AND($F$7="Pendidikan Agama Konghuchu dan Budi Pekerti",$F$8="XII"),KONGHUCHU!L32,
IF(AND($F$7="Pendidikan Agama Kristen dan Budi Pekerti",$F$8="X"),KRISTEN!D32,
IF(AND($F$7="Pendidikan Agama Kristen dan Budi Pekerti",$F$8="XI"),KRISTEN!H32,
IF(AND($F$7="Pendidikan Agama Kristen dan Budi Pekerti",$F$8="XII"),KRISTEN!L32
)))))))))))))))))))</f>
        <v>0</v>
      </c>
      <c r="G45" s="188"/>
      <c r="H45" s="188"/>
      <c r="I45" s="216"/>
      <c r="J45" s="189"/>
      <c r="N45" s="250">
        <v>30</v>
      </c>
      <c r="O45" s="250" t="b">
        <v>0</v>
      </c>
      <c r="P45" s="250">
        <f t="shared" si="5"/>
        <v>0</v>
      </c>
      <c r="Q45" s="250" t="str">
        <f t="shared" si="6"/>
        <v/>
      </c>
      <c r="R45" s="250" t="str">
        <f t="shared" si="7"/>
        <v/>
      </c>
      <c r="S45" s="251" t="str">
        <f t="shared" si="8"/>
        <v/>
      </c>
      <c r="T45" s="250" t="str">
        <f t="shared" si="9"/>
        <v/>
      </c>
      <c r="U45" s="251" t="str">
        <f t="shared" si="10"/>
        <v/>
      </c>
      <c r="V45" s="250" t="str">
        <f t="shared" si="11"/>
        <v/>
      </c>
      <c r="W45" s="250" t="b">
        <v>0</v>
      </c>
      <c r="X45" s="250">
        <f t="shared" si="12"/>
        <v>0</v>
      </c>
      <c r="Y45" s="250" t="str">
        <f t="shared" si="0"/>
        <v/>
      </c>
      <c r="Z45" s="250" t="str">
        <f t="shared" si="1"/>
        <v/>
      </c>
      <c r="AA45" s="251" t="str">
        <f t="shared" si="2"/>
        <v/>
      </c>
      <c r="AB45" s="250" t="str">
        <f t="shared" si="3"/>
        <v/>
      </c>
      <c r="AC45" s="251" t="str">
        <f t="shared" si="4"/>
        <v/>
      </c>
      <c r="AD45" s="250" t="str">
        <f t="shared" si="13"/>
        <v/>
      </c>
    </row>
    <row r="46" spans="2:30" ht="93" customHeight="1" x14ac:dyDescent="0.2">
      <c r="B46" s="185">
        <f t="shared" si="14"/>
        <v>31</v>
      </c>
      <c r="C46" s="185">
        <f>IF($F$7="","",
IF(AND($F$7="Pendidikan Agama Islam dan Budi Pekerti",$F$8="X"),PAI!A33,
IF(AND($F$7="Pendidikan Agama Islam dan Budi Pekerti",$F$8="XI"),PAI!E33,
IF(AND($F$7="Pendidikan Agama Islam dan Budi Pekerti",$F$8="XII"),PAI!I33,
IF(AND($F$7="Pendidikan Agama Buddha dan Budi Pekerti",$F$8="X"),BUDDHA!A33,
IF(AND($F$7="Pendidikan Agama Buddha dan Budi Pekerti",$F$8="XI"),BUDDHA!E33,
IF(AND($F$7="Pendidikan Agama Buddha dan Budi Pekerti",$F$8="XII"),BUDDHA!I33,
IF(AND($F$7="Pendidikan Agama Hindu dan Budi Pekerti",$F$8="X"),HINDU!A33,
IF(AND($F$7="Pendidikan Agama Hindu dan Budi Pekerti",$F$8="XI"),HINDU!E33,
IF(AND($F$7="Pendidikan Agama Hindu dan Budi Pekerti",$F$8="XII"),HINDU!I33,
IF(AND($F$7="Pendidikan Agama Katholik dan Budi Pekerti",$F$8="X"),KATHOLIK!A33,
IF(AND($F$7="Pendidikan Agama Katholik dan Budi Pekerti",$F$8="XI"),KATHOLIK!E33,
IF(AND($F$7="Pendidikan Agama Katholik dan Budi Pekerti",$F$8="XII"),KATHOLIK!I33,
IF(AND($F$7="Pendidikan Agama Konghuchu dan Budi Pekerti",$F$8="X"),KONGHUCHU!A33,
IF(AND($F$7="Pendidikan Agama Konghuchu dan Budi Pekerti",$F$8="XI"),KONGHUCHU!E33,
IF(AND($F$7="Pendidikan Agama Konghuchu dan Budi Pekerti",$F$8="XII"),KONGHUCHU!I33,
IF(AND($F$7="Pendidikan Agama Kristen dan Budi Pekerti",$F$8="X"),KRISTEN!A33,
IF(AND($F$7="Pendidikan Agama Kristen dan Budi Pekerti",$F$8="XI"),KRISTEN!E33,
IF(AND($F$7="Pendidikan Agama Kristen dan Budi Pekerti",$F$8="XII"),KRISTEN!I33
)))))))))))))))))))</f>
        <v>0</v>
      </c>
      <c r="D46" s="186">
        <f>IF($F$7="","",
IF(AND($F$7="Pendidikan Agama Islam dan Budi Pekerti",$F$8="X"),PAI!B33,
IF(AND($F$7="Pendidikan Agama Islam dan Budi Pekerti",$F$8="XI"),PAI!F33,
IF(AND($F$7="Pendidikan Agama Islam dan Budi Pekerti",$F$8="XII"),PAI!J33,
IF(AND($F$7="Pendidikan Agama Buddha dan Budi Pekerti",$F$8="X"),BUDDHA!B33,
IF(AND($F$7="Pendidikan Agama Buddha dan Budi Pekerti",$F$8="XI"),BUDDHA!F33,
IF(AND($F$7="Pendidikan Agama Buddha dan Budi Pekerti",$F$8="XII"),BUDDHA!J33,
IF(AND($F$7="Pendidikan Agama Hindu dan Budi Pekerti",$F$8="X"),HINDU!B33,
IF(AND($F$7="Pendidikan Agama Hindu dan Budi Pekerti",$F$8="XI"),HINDU!F33,
IF(AND($F$7="Pendidikan Agama Hindu dan Budi Pekerti",$F$8="XII"),HINDU!J33,
IF(AND($F$7="Pendidikan Agama Katholik dan Budi Pekerti",$F$8="X"),KATHOLIK!B33,
IF(AND($F$7="Pendidikan Agama Katholik dan Budi Pekerti",$F$8="XI"),KATHOLIK!F33,
IF(AND($F$7="Pendidikan Agama Katholik dan Budi Pekerti",$F$8="XII"),KATHOLIK!J33,
IF(AND($F$7="Pendidikan Agama Konghuchu dan Budi Pekerti",$F$8="X"),KONGHUCHU!B33,
IF(AND($F$7="Pendidikan Agama Konghuchu dan Budi Pekerti",$F$8="XI"),KONGHUCHU!F33,
IF(AND($F$7="Pendidikan Agama Konghuchu dan Budi Pekerti",$F$8="XII"),KONGHUCHU!J33,
IF(AND($F$7="Pendidikan Agama Kristen dan Budi Pekerti",$F$8="X"),KRISTEN!B33,
IF(AND($F$7="Pendidikan Agama Kristen dan Budi Pekerti",$F$8="XI"),KRISTEN!F33,
IF(AND($F$7="Pendidikan Agama Kristen dan Budi Pekerti",$F$8="XII"),KRISTEN!J33
)))))))))))))))))))</f>
        <v>0</v>
      </c>
      <c r="E46" s="192">
        <f>IF($F$7="","",
IF(AND($F$7="Pendidikan Agama Islam dan Budi Pekerti",$F$8="X"),PAI!C33,
IF(AND($F$7="Pendidikan Agama Islam dan Budi Pekerti",$F$8="XI"),PAI!G33,
IF(AND($F$7="Pendidikan Agama Islam dan Budi Pekerti",$F$8="XII"),PAI!K33,
IF(AND($F$7="Pendidikan Agama Buddha dan Budi Pekerti",$F$8="X"),BUDDHA!C33,
IF(AND($F$7="Pendidikan Agama Buddha dan Budi Pekerti",$F$8="XI"),BUDDHA!G33,
IF(AND($F$7="Pendidikan Agama Buddha dan Budi Pekerti",$F$8="XII"),BUDDHA!K33,
IF(AND($F$7="Pendidikan Agama Hindu dan Budi Pekerti",$F$8="X"),HINDU!C33,
IF(AND($F$7="Pendidikan Agama Hindu dan Budi Pekerti",$F$8="XI"),HINDU!G33,
IF(AND($F$7="Pendidikan Agama Hindu dan Budi Pekerti",$F$8="XII"),HINDU!K33,
IF(AND($F$7="Pendidikan Agama Katholik dan Budi Pekerti",$F$8="X"),KATHOLIK!C33,
IF(AND($F$7="Pendidikan Agama Katholik dan Budi Pekerti",$F$8="XI"),KATHOLIK!G33,
IF(AND($F$7="Pendidikan Agama Katholik dan Budi Pekerti",$F$8="XII"),KATHOLIK!K33,
IF(AND($F$7="Pendidikan Agama Konghuchu dan Budi Pekerti",$F$8="X"),KONGHUCHU!C33,
IF(AND($F$7="Pendidikan Agama Konghuchu dan Budi Pekerti",$F$8="XI"),KONGHUCHU!G33,
IF(AND($F$7="Pendidikan Agama Konghuchu dan Budi Pekerti",$F$8="XII"),KONGHUCHU!K33,
IF(AND($F$7="Pendidikan Agama Kristen dan Budi Pekerti",$F$8="X"),KRISTEN!C33,
IF(AND($F$7="Pendidikan Agama Kristen dan Budi Pekerti",$F$8="XI"),KRISTEN!G33,
IF(AND($F$7="Pendidikan Agama Kristen dan Budi Pekerti",$F$8="XII"),KRISTEN!K33
)))))))))))))))))))</f>
        <v>0</v>
      </c>
      <c r="F46" s="186">
        <f>IF($F$7="","",
IF(AND($F$7="Pendidikan Agama Islam dan Budi Pekerti",$F$8="X"),PAI!D33,
IF(AND($F$7="Pendidikan Agama Islam dan Budi Pekerti",$F$8="XI"),PAI!H33,
IF(AND($F$7="Pendidikan Agama Islam dan Budi Pekerti",$F$8="XII"),PAI!L33,
IF(AND($F$7="Pendidikan Agama Buddha dan Budi Pekerti",$F$8="X"),BUDDHA!D33,
IF(AND($F$7="Pendidikan Agama Buddha dan Budi Pekerti",$F$8="XI"),BUDDHA!H33,
IF(AND($F$7="Pendidikan Agama Buddha dan Budi Pekerti",$F$8="XII"),BUDDHA!L33,
IF(AND($F$7="Pendidikan Agama Hindu dan Budi Pekerti",$F$8="X"),HINDU!D33,
IF(AND($F$7="Pendidikan Agama Hindu dan Budi Pekerti",$F$8="XI"),HINDU!H33,
IF(AND($F$7="Pendidikan Agama Hindu dan Budi Pekerti",$F$8="XII"),HINDU!L33,
IF(AND($F$7="Pendidikan Agama Katholik dan Budi Pekerti",$F$8="X"),KATHOLIK!D33,
IF(AND($F$7="Pendidikan Agama Katholik dan Budi Pekerti",$F$8="XI"),KATHOLIK!H33,
IF(AND($F$7="Pendidikan Agama Katholik dan Budi Pekerti",$F$8="XII"),KATHOLIK!L33,
IF(AND($F$7="Pendidikan Agama Konghuchu dan Budi Pekerti",$F$8="X"),KONGHUCHU!D33,
IF(AND($F$7="Pendidikan Agama Konghuchu dan Budi Pekerti",$F$8="XI"),KONGHUCHU!H33,
IF(AND($F$7="Pendidikan Agama Konghuchu dan Budi Pekerti",$F$8="XII"),KONGHUCHU!L33,
IF(AND($F$7="Pendidikan Agama Kristen dan Budi Pekerti",$F$8="X"),KRISTEN!D33,
IF(AND($F$7="Pendidikan Agama Kristen dan Budi Pekerti",$F$8="XI"),KRISTEN!H33,
IF(AND($F$7="Pendidikan Agama Kristen dan Budi Pekerti",$F$8="XII"),KRISTEN!L33
)))))))))))))))))))</f>
        <v>0</v>
      </c>
      <c r="G46" s="190"/>
      <c r="H46" s="190"/>
      <c r="I46" s="217"/>
      <c r="J46" s="191"/>
      <c r="N46" s="250">
        <v>31</v>
      </c>
      <c r="O46" s="250" t="b">
        <v>0</v>
      </c>
      <c r="P46" s="250">
        <f t="shared" si="5"/>
        <v>0</v>
      </c>
      <c r="Q46" s="250" t="str">
        <f t="shared" si="6"/>
        <v/>
      </c>
      <c r="R46" s="250" t="str">
        <f t="shared" si="7"/>
        <v/>
      </c>
      <c r="S46" s="251" t="str">
        <f t="shared" si="8"/>
        <v/>
      </c>
      <c r="T46" s="250" t="str">
        <f t="shared" si="9"/>
        <v/>
      </c>
      <c r="U46" s="251" t="str">
        <f t="shared" si="10"/>
        <v/>
      </c>
      <c r="V46" s="250" t="str">
        <f t="shared" si="11"/>
        <v/>
      </c>
      <c r="W46" s="250" t="b">
        <v>0</v>
      </c>
      <c r="X46" s="250">
        <f t="shared" si="12"/>
        <v>0</v>
      </c>
      <c r="Y46" s="250" t="str">
        <f t="shared" si="0"/>
        <v/>
      </c>
      <c r="Z46" s="250" t="str">
        <f t="shared" si="1"/>
        <v/>
      </c>
      <c r="AA46" s="251" t="str">
        <f t="shared" si="2"/>
        <v/>
      </c>
      <c r="AB46" s="250" t="str">
        <f t="shared" si="3"/>
        <v/>
      </c>
      <c r="AC46" s="251" t="str">
        <f t="shared" si="4"/>
        <v/>
      </c>
      <c r="AD46" s="250" t="str">
        <f t="shared" si="13"/>
        <v/>
      </c>
    </row>
    <row r="47" spans="2:30" ht="93" customHeight="1" x14ac:dyDescent="0.2">
      <c r="B47" s="185">
        <f t="shared" si="14"/>
        <v>32</v>
      </c>
      <c r="C47" s="185">
        <f>IF($F$7="","",
IF(AND($F$7="Pendidikan Agama Islam dan Budi Pekerti",$F$8="X"),PAI!A34,
IF(AND($F$7="Pendidikan Agama Islam dan Budi Pekerti",$F$8="XI"),PAI!E34,
IF(AND($F$7="Pendidikan Agama Islam dan Budi Pekerti",$F$8="XII"),PAI!I34,
IF(AND($F$7="Pendidikan Agama Buddha dan Budi Pekerti",$F$8="X"),BUDDHA!A34,
IF(AND($F$7="Pendidikan Agama Buddha dan Budi Pekerti",$F$8="XI"),BUDDHA!E34,
IF(AND($F$7="Pendidikan Agama Buddha dan Budi Pekerti",$F$8="XII"),BUDDHA!I34,
IF(AND($F$7="Pendidikan Agama Hindu dan Budi Pekerti",$F$8="X"),HINDU!A34,
IF(AND($F$7="Pendidikan Agama Hindu dan Budi Pekerti",$F$8="XI"),HINDU!E34,
IF(AND($F$7="Pendidikan Agama Hindu dan Budi Pekerti",$F$8="XII"),HINDU!I34,
IF(AND($F$7="Pendidikan Agama Katholik dan Budi Pekerti",$F$8="X"),KATHOLIK!A34,
IF(AND($F$7="Pendidikan Agama Katholik dan Budi Pekerti",$F$8="XI"),KATHOLIK!E34,
IF(AND($F$7="Pendidikan Agama Katholik dan Budi Pekerti",$F$8="XII"),KATHOLIK!I34,
IF(AND($F$7="Pendidikan Agama Konghuchu dan Budi Pekerti",$F$8="X"),KONGHUCHU!A34,
IF(AND($F$7="Pendidikan Agama Konghuchu dan Budi Pekerti",$F$8="XI"),KONGHUCHU!E34,
IF(AND($F$7="Pendidikan Agama Konghuchu dan Budi Pekerti",$F$8="XII"),KONGHUCHU!I34,
IF(AND($F$7="Pendidikan Agama Kristen dan Budi Pekerti",$F$8="X"),KRISTEN!A34,
IF(AND($F$7="Pendidikan Agama Kristen dan Budi Pekerti",$F$8="XI"),KRISTEN!E34,
IF(AND($F$7="Pendidikan Agama Kristen dan Budi Pekerti",$F$8="XII"),KRISTEN!I34
)))))))))))))))))))</f>
        <v>0</v>
      </c>
      <c r="D47" s="186">
        <f>IF($F$7="","",
IF(AND($F$7="Pendidikan Agama Islam dan Budi Pekerti",$F$8="X"),PAI!B34,
IF(AND($F$7="Pendidikan Agama Islam dan Budi Pekerti",$F$8="XI"),PAI!F34,
IF(AND($F$7="Pendidikan Agama Islam dan Budi Pekerti",$F$8="XII"),PAI!J34,
IF(AND($F$7="Pendidikan Agama Buddha dan Budi Pekerti",$F$8="X"),BUDDHA!B34,
IF(AND($F$7="Pendidikan Agama Buddha dan Budi Pekerti",$F$8="XI"),BUDDHA!F34,
IF(AND($F$7="Pendidikan Agama Buddha dan Budi Pekerti",$F$8="XII"),BUDDHA!J34,
IF(AND($F$7="Pendidikan Agama Hindu dan Budi Pekerti",$F$8="X"),HINDU!B34,
IF(AND($F$7="Pendidikan Agama Hindu dan Budi Pekerti",$F$8="XI"),HINDU!F34,
IF(AND($F$7="Pendidikan Agama Hindu dan Budi Pekerti",$F$8="XII"),HINDU!J34,
IF(AND($F$7="Pendidikan Agama Katholik dan Budi Pekerti",$F$8="X"),KATHOLIK!B34,
IF(AND($F$7="Pendidikan Agama Katholik dan Budi Pekerti",$F$8="XI"),KATHOLIK!F34,
IF(AND($F$7="Pendidikan Agama Katholik dan Budi Pekerti",$F$8="XII"),KATHOLIK!J34,
IF(AND($F$7="Pendidikan Agama Konghuchu dan Budi Pekerti",$F$8="X"),KONGHUCHU!B34,
IF(AND($F$7="Pendidikan Agama Konghuchu dan Budi Pekerti",$F$8="XI"),KONGHUCHU!F34,
IF(AND($F$7="Pendidikan Agama Konghuchu dan Budi Pekerti",$F$8="XII"),KONGHUCHU!J34,
IF(AND($F$7="Pendidikan Agama Kristen dan Budi Pekerti",$F$8="X"),KRISTEN!B34,
IF(AND($F$7="Pendidikan Agama Kristen dan Budi Pekerti",$F$8="XI"),KRISTEN!F34,
IF(AND($F$7="Pendidikan Agama Kristen dan Budi Pekerti",$F$8="XII"),KRISTEN!J34
)))))))))))))))))))</f>
        <v>0</v>
      </c>
      <c r="E47" s="192">
        <f>IF($F$7="","",
IF(AND($F$7="Pendidikan Agama Islam dan Budi Pekerti",$F$8="X"),PAI!C34,
IF(AND($F$7="Pendidikan Agama Islam dan Budi Pekerti",$F$8="XI"),PAI!G34,
IF(AND($F$7="Pendidikan Agama Islam dan Budi Pekerti",$F$8="XII"),PAI!K34,
IF(AND($F$7="Pendidikan Agama Buddha dan Budi Pekerti",$F$8="X"),BUDDHA!C34,
IF(AND($F$7="Pendidikan Agama Buddha dan Budi Pekerti",$F$8="XI"),BUDDHA!G34,
IF(AND($F$7="Pendidikan Agama Buddha dan Budi Pekerti",$F$8="XII"),BUDDHA!K34,
IF(AND($F$7="Pendidikan Agama Hindu dan Budi Pekerti",$F$8="X"),HINDU!C34,
IF(AND($F$7="Pendidikan Agama Hindu dan Budi Pekerti",$F$8="XI"),HINDU!G34,
IF(AND($F$7="Pendidikan Agama Hindu dan Budi Pekerti",$F$8="XII"),HINDU!K34,
IF(AND($F$7="Pendidikan Agama Katholik dan Budi Pekerti",$F$8="X"),KATHOLIK!C34,
IF(AND($F$7="Pendidikan Agama Katholik dan Budi Pekerti",$F$8="XI"),KATHOLIK!G34,
IF(AND($F$7="Pendidikan Agama Katholik dan Budi Pekerti",$F$8="XII"),KATHOLIK!K34,
IF(AND($F$7="Pendidikan Agama Konghuchu dan Budi Pekerti",$F$8="X"),KONGHUCHU!C34,
IF(AND($F$7="Pendidikan Agama Konghuchu dan Budi Pekerti",$F$8="XI"),KONGHUCHU!G34,
IF(AND($F$7="Pendidikan Agama Konghuchu dan Budi Pekerti",$F$8="XII"),KONGHUCHU!K34,
IF(AND($F$7="Pendidikan Agama Kristen dan Budi Pekerti",$F$8="X"),KRISTEN!C34,
IF(AND($F$7="Pendidikan Agama Kristen dan Budi Pekerti",$F$8="XI"),KRISTEN!G34,
IF(AND($F$7="Pendidikan Agama Kristen dan Budi Pekerti",$F$8="XII"),KRISTEN!K34
)))))))))))))))))))</f>
        <v>0</v>
      </c>
      <c r="F47" s="186">
        <f>IF($F$7="","",
IF(AND($F$7="Pendidikan Agama Islam dan Budi Pekerti",$F$8="X"),PAI!D34,
IF(AND($F$7="Pendidikan Agama Islam dan Budi Pekerti",$F$8="XI"),PAI!H34,
IF(AND($F$7="Pendidikan Agama Islam dan Budi Pekerti",$F$8="XII"),PAI!L34,
IF(AND($F$7="Pendidikan Agama Buddha dan Budi Pekerti",$F$8="X"),BUDDHA!D34,
IF(AND($F$7="Pendidikan Agama Buddha dan Budi Pekerti",$F$8="XI"),BUDDHA!H34,
IF(AND($F$7="Pendidikan Agama Buddha dan Budi Pekerti",$F$8="XII"),BUDDHA!L34,
IF(AND($F$7="Pendidikan Agama Hindu dan Budi Pekerti",$F$8="X"),HINDU!D34,
IF(AND($F$7="Pendidikan Agama Hindu dan Budi Pekerti",$F$8="XI"),HINDU!H34,
IF(AND($F$7="Pendidikan Agama Hindu dan Budi Pekerti",$F$8="XII"),HINDU!L34,
IF(AND($F$7="Pendidikan Agama Katholik dan Budi Pekerti",$F$8="X"),KATHOLIK!D34,
IF(AND($F$7="Pendidikan Agama Katholik dan Budi Pekerti",$F$8="XI"),KATHOLIK!H34,
IF(AND($F$7="Pendidikan Agama Katholik dan Budi Pekerti",$F$8="XII"),KATHOLIK!L34,
IF(AND($F$7="Pendidikan Agama Konghuchu dan Budi Pekerti",$F$8="X"),KONGHUCHU!D34,
IF(AND($F$7="Pendidikan Agama Konghuchu dan Budi Pekerti",$F$8="XI"),KONGHUCHU!H34,
IF(AND($F$7="Pendidikan Agama Konghuchu dan Budi Pekerti",$F$8="XII"),KONGHUCHU!L34,
IF(AND($F$7="Pendidikan Agama Kristen dan Budi Pekerti",$F$8="X"),KRISTEN!D34,
IF(AND($F$7="Pendidikan Agama Kristen dan Budi Pekerti",$F$8="XI"),KRISTEN!H34,
IF(AND($F$7="Pendidikan Agama Kristen dan Budi Pekerti",$F$8="XII"),KRISTEN!L34
)))))))))))))))))))</f>
        <v>0</v>
      </c>
      <c r="G47" s="188"/>
      <c r="H47" s="188"/>
      <c r="I47" s="216"/>
      <c r="J47" s="189"/>
      <c r="N47" s="250">
        <v>32</v>
      </c>
      <c r="O47" s="250" t="b">
        <v>0</v>
      </c>
      <c r="P47" s="250">
        <f t="shared" si="5"/>
        <v>0</v>
      </c>
      <c r="Q47" s="250" t="str">
        <f t="shared" si="6"/>
        <v/>
      </c>
      <c r="R47" s="250" t="str">
        <f t="shared" si="7"/>
        <v/>
      </c>
      <c r="S47" s="251" t="str">
        <f t="shared" si="8"/>
        <v/>
      </c>
      <c r="T47" s="250" t="str">
        <f t="shared" si="9"/>
        <v/>
      </c>
      <c r="U47" s="251" t="str">
        <f t="shared" si="10"/>
        <v/>
      </c>
      <c r="V47" s="250" t="str">
        <f t="shared" si="11"/>
        <v/>
      </c>
      <c r="W47" s="250" t="b">
        <v>0</v>
      </c>
      <c r="X47" s="250">
        <f t="shared" si="12"/>
        <v>0</v>
      </c>
      <c r="Y47" s="250" t="str">
        <f t="shared" si="0"/>
        <v/>
      </c>
      <c r="Z47" s="250" t="str">
        <f t="shared" si="1"/>
        <v/>
      </c>
      <c r="AA47" s="251" t="str">
        <f t="shared" si="2"/>
        <v/>
      </c>
      <c r="AB47" s="250" t="str">
        <f t="shared" si="3"/>
        <v/>
      </c>
      <c r="AC47" s="251" t="str">
        <f t="shared" si="4"/>
        <v/>
      </c>
      <c r="AD47" s="250" t="str">
        <f t="shared" si="13"/>
        <v/>
      </c>
    </row>
    <row r="48" spans="2:30" ht="93" customHeight="1" x14ac:dyDescent="0.2">
      <c r="B48" s="185">
        <f t="shared" si="14"/>
        <v>33</v>
      </c>
      <c r="C48" s="185">
        <f>IF($F$7="","",
IF(AND($F$7="Pendidikan Agama Islam dan Budi Pekerti",$F$8="X"),PAI!A35,
IF(AND($F$7="Pendidikan Agama Islam dan Budi Pekerti",$F$8="XI"),PAI!E35,
IF(AND($F$7="Pendidikan Agama Islam dan Budi Pekerti",$F$8="XII"),PAI!I35,
IF(AND($F$7="Pendidikan Agama Buddha dan Budi Pekerti",$F$8="X"),BUDDHA!A35,
IF(AND($F$7="Pendidikan Agama Buddha dan Budi Pekerti",$F$8="XI"),BUDDHA!E35,
IF(AND($F$7="Pendidikan Agama Buddha dan Budi Pekerti",$F$8="XII"),BUDDHA!I35,
IF(AND($F$7="Pendidikan Agama Hindu dan Budi Pekerti",$F$8="X"),HINDU!A35,
IF(AND($F$7="Pendidikan Agama Hindu dan Budi Pekerti",$F$8="XI"),HINDU!E35,
IF(AND($F$7="Pendidikan Agama Hindu dan Budi Pekerti",$F$8="XII"),HINDU!I35,
IF(AND($F$7="Pendidikan Agama Katholik dan Budi Pekerti",$F$8="X"),KATHOLIK!A35,
IF(AND($F$7="Pendidikan Agama Katholik dan Budi Pekerti",$F$8="XI"),KATHOLIK!E35,
IF(AND($F$7="Pendidikan Agama Katholik dan Budi Pekerti",$F$8="XII"),KATHOLIK!I35,
IF(AND($F$7="Pendidikan Agama Konghuchu dan Budi Pekerti",$F$8="X"),KONGHUCHU!A35,
IF(AND($F$7="Pendidikan Agama Konghuchu dan Budi Pekerti",$F$8="XI"),KONGHUCHU!E35,
IF(AND($F$7="Pendidikan Agama Konghuchu dan Budi Pekerti",$F$8="XII"),KONGHUCHU!I35,
IF(AND($F$7="Pendidikan Agama Kristen dan Budi Pekerti",$F$8="X"),KRISTEN!A35,
IF(AND($F$7="Pendidikan Agama Kristen dan Budi Pekerti",$F$8="XI"),KRISTEN!E35,
IF(AND($F$7="Pendidikan Agama Kristen dan Budi Pekerti",$F$8="XII"),KRISTEN!I35
)))))))))))))))))))</f>
        <v>0</v>
      </c>
      <c r="D48" s="186">
        <f>IF($F$7="","",
IF(AND($F$7="Pendidikan Agama Islam dan Budi Pekerti",$F$8="X"),PAI!B35,
IF(AND($F$7="Pendidikan Agama Islam dan Budi Pekerti",$F$8="XI"),PAI!F35,
IF(AND($F$7="Pendidikan Agama Islam dan Budi Pekerti",$F$8="XII"),PAI!J35,
IF(AND($F$7="Pendidikan Agama Buddha dan Budi Pekerti",$F$8="X"),BUDDHA!B35,
IF(AND($F$7="Pendidikan Agama Buddha dan Budi Pekerti",$F$8="XI"),BUDDHA!F35,
IF(AND($F$7="Pendidikan Agama Buddha dan Budi Pekerti",$F$8="XII"),BUDDHA!J35,
IF(AND($F$7="Pendidikan Agama Hindu dan Budi Pekerti",$F$8="X"),HINDU!B35,
IF(AND($F$7="Pendidikan Agama Hindu dan Budi Pekerti",$F$8="XI"),HINDU!F35,
IF(AND($F$7="Pendidikan Agama Hindu dan Budi Pekerti",$F$8="XII"),HINDU!J35,
IF(AND($F$7="Pendidikan Agama Katholik dan Budi Pekerti",$F$8="X"),KATHOLIK!B35,
IF(AND($F$7="Pendidikan Agama Katholik dan Budi Pekerti",$F$8="XI"),KATHOLIK!F35,
IF(AND($F$7="Pendidikan Agama Katholik dan Budi Pekerti",$F$8="XII"),KATHOLIK!J35,
IF(AND($F$7="Pendidikan Agama Konghuchu dan Budi Pekerti",$F$8="X"),KONGHUCHU!B35,
IF(AND($F$7="Pendidikan Agama Konghuchu dan Budi Pekerti",$F$8="XI"),KONGHUCHU!F35,
IF(AND($F$7="Pendidikan Agama Konghuchu dan Budi Pekerti",$F$8="XII"),KONGHUCHU!J35,
IF(AND($F$7="Pendidikan Agama Kristen dan Budi Pekerti",$F$8="X"),KRISTEN!B35,
IF(AND($F$7="Pendidikan Agama Kristen dan Budi Pekerti",$F$8="XI"),KRISTEN!F35,
IF(AND($F$7="Pendidikan Agama Kristen dan Budi Pekerti",$F$8="XII"),KRISTEN!J35
)))))))))))))))))))</f>
        <v>0</v>
      </c>
      <c r="E48" s="192">
        <f>IF($F$7="","",
IF(AND($F$7="Pendidikan Agama Islam dan Budi Pekerti",$F$8="X"),PAI!C35,
IF(AND($F$7="Pendidikan Agama Islam dan Budi Pekerti",$F$8="XI"),PAI!G35,
IF(AND($F$7="Pendidikan Agama Islam dan Budi Pekerti",$F$8="XII"),PAI!K35,
IF(AND($F$7="Pendidikan Agama Buddha dan Budi Pekerti",$F$8="X"),BUDDHA!C35,
IF(AND($F$7="Pendidikan Agama Buddha dan Budi Pekerti",$F$8="XI"),BUDDHA!G35,
IF(AND($F$7="Pendidikan Agama Buddha dan Budi Pekerti",$F$8="XII"),BUDDHA!K35,
IF(AND($F$7="Pendidikan Agama Hindu dan Budi Pekerti",$F$8="X"),HINDU!C35,
IF(AND($F$7="Pendidikan Agama Hindu dan Budi Pekerti",$F$8="XI"),HINDU!G35,
IF(AND($F$7="Pendidikan Agama Hindu dan Budi Pekerti",$F$8="XII"),HINDU!K35,
IF(AND($F$7="Pendidikan Agama Katholik dan Budi Pekerti",$F$8="X"),KATHOLIK!C35,
IF(AND($F$7="Pendidikan Agama Katholik dan Budi Pekerti",$F$8="XI"),KATHOLIK!G35,
IF(AND($F$7="Pendidikan Agama Katholik dan Budi Pekerti",$F$8="XII"),KATHOLIK!K35,
IF(AND($F$7="Pendidikan Agama Konghuchu dan Budi Pekerti",$F$8="X"),KONGHUCHU!C35,
IF(AND($F$7="Pendidikan Agama Konghuchu dan Budi Pekerti",$F$8="XI"),KONGHUCHU!G35,
IF(AND($F$7="Pendidikan Agama Konghuchu dan Budi Pekerti",$F$8="XII"),KONGHUCHU!K35,
IF(AND($F$7="Pendidikan Agama Kristen dan Budi Pekerti",$F$8="X"),KRISTEN!C35,
IF(AND($F$7="Pendidikan Agama Kristen dan Budi Pekerti",$F$8="XI"),KRISTEN!G35,
IF(AND($F$7="Pendidikan Agama Kristen dan Budi Pekerti",$F$8="XII"),KRISTEN!K35
)))))))))))))))))))</f>
        <v>0</v>
      </c>
      <c r="F48" s="186">
        <f>IF($F$7="","",
IF(AND($F$7="Pendidikan Agama Islam dan Budi Pekerti",$F$8="X"),PAI!D35,
IF(AND($F$7="Pendidikan Agama Islam dan Budi Pekerti",$F$8="XI"),PAI!H35,
IF(AND($F$7="Pendidikan Agama Islam dan Budi Pekerti",$F$8="XII"),PAI!L35,
IF(AND($F$7="Pendidikan Agama Buddha dan Budi Pekerti",$F$8="X"),BUDDHA!D35,
IF(AND($F$7="Pendidikan Agama Buddha dan Budi Pekerti",$F$8="XI"),BUDDHA!H35,
IF(AND($F$7="Pendidikan Agama Buddha dan Budi Pekerti",$F$8="XII"),BUDDHA!L35,
IF(AND($F$7="Pendidikan Agama Hindu dan Budi Pekerti",$F$8="X"),HINDU!D35,
IF(AND($F$7="Pendidikan Agama Hindu dan Budi Pekerti",$F$8="XI"),HINDU!H35,
IF(AND($F$7="Pendidikan Agama Hindu dan Budi Pekerti",$F$8="XII"),HINDU!L35,
IF(AND($F$7="Pendidikan Agama Katholik dan Budi Pekerti",$F$8="X"),KATHOLIK!D35,
IF(AND($F$7="Pendidikan Agama Katholik dan Budi Pekerti",$F$8="XI"),KATHOLIK!H35,
IF(AND($F$7="Pendidikan Agama Katholik dan Budi Pekerti",$F$8="XII"),KATHOLIK!L35,
IF(AND($F$7="Pendidikan Agama Konghuchu dan Budi Pekerti",$F$8="X"),KONGHUCHU!D35,
IF(AND($F$7="Pendidikan Agama Konghuchu dan Budi Pekerti",$F$8="XI"),KONGHUCHU!H35,
IF(AND($F$7="Pendidikan Agama Konghuchu dan Budi Pekerti",$F$8="XII"),KONGHUCHU!L35,
IF(AND($F$7="Pendidikan Agama Kristen dan Budi Pekerti",$F$8="X"),KRISTEN!D35,
IF(AND($F$7="Pendidikan Agama Kristen dan Budi Pekerti",$F$8="XI"),KRISTEN!H35,
IF(AND($F$7="Pendidikan Agama Kristen dan Budi Pekerti",$F$8="XII"),KRISTEN!L35
)))))))))))))))))))</f>
        <v>0</v>
      </c>
      <c r="G48" s="190"/>
      <c r="H48" s="190"/>
      <c r="I48" s="217"/>
      <c r="J48" s="191"/>
      <c r="N48" s="250">
        <v>33</v>
      </c>
      <c r="O48" s="250" t="b">
        <v>0</v>
      </c>
      <c r="P48" s="250">
        <f t="shared" si="5"/>
        <v>0</v>
      </c>
      <c r="Q48" s="250" t="str">
        <f t="shared" si="6"/>
        <v/>
      </c>
      <c r="R48" s="250" t="str">
        <f t="shared" si="7"/>
        <v/>
      </c>
      <c r="S48" s="251" t="str">
        <f t="shared" si="8"/>
        <v/>
      </c>
      <c r="T48" s="250" t="str">
        <f t="shared" si="9"/>
        <v/>
      </c>
      <c r="U48" s="251" t="str">
        <f t="shared" si="10"/>
        <v/>
      </c>
      <c r="V48" s="250" t="str">
        <f t="shared" si="11"/>
        <v/>
      </c>
      <c r="W48" s="250" t="b">
        <v>0</v>
      </c>
      <c r="X48" s="250">
        <f t="shared" si="12"/>
        <v>0</v>
      </c>
      <c r="Y48" s="250" t="str">
        <f t="shared" si="0"/>
        <v/>
      </c>
      <c r="Z48" s="250" t="str">
        <f t="shared" si="1"/>
        <v/>
      </c>
      <c r="AA48" s="251" t="str">
        <f t="shared" si="2"/>
        <v/>
      </c>
      <c r="AB48" s="250" t="str">
        <f t="shared" si="3"/>
        <v/>
      </c>
      <c r="AC48" s="251" t="str">
        <f t="shared" si="4"/>
        <v/>
      </c>
      <c r="AD48" s="250" t="str">
        <f t="shared" si="13"/>
        <v/>
      </c>
    </row>
    <row r="49" spans="2:30" ht="93" customHeight="1" x14ac:dyDescent="0.2">
      <c r="B49" s="185">
        <f t="shared" si="14"/>
        <v>34</v>
      </c>
      <c r="C49" s="185">
        <f>IF($F$7="","",
IF(AND($F$7="Pendidikan Agama Islam dan Budi Pekerti",$F$8="X"),PAI!A36,
IF(AND($F$7="Pendidikan Agama Islam dan Budi Pekerti",$F$8="XI"),PAI!E36,
IF(AND($F$7="Pendidikan Agama Islam dan Budi Pekerti",$F$8="XII"),PAI!I36,
IF(AND($F$7="Pendidikan Agama Buddha dan Budi Pekerti",$F$8="X"),BUDDHA!A36,
IF(AND($F$7="Pendidikan Agama Buddha dan Budi Pekerti",$F$8="XI"),BUDDHA!E36,
IF(AND($F$7="Pendidikan Agama Buddha dan Budi Pekerti",$F$8="XII"),BUDDHA!I36,
IF(AND($F$7="Pendidikan Agama Hindu dan Budi Pekerti",$F$8="X"),HINDU!A36,
IF(AND($F$7="Pendidikan Agama Hindu dan Budi Pekerti",$F$8="XI"),HINDU!E36,
IF(AND($F$7="Pendidikan Agama Hindu dan Budi Pekerti",$F$8="XII"),HINDU!I36,
IF(AND($F$7="Pendidikan Agama Katholik dan Budi Pekerti",$F$8="X"),KATHOLIK!A36,
IF(AND($F$7="Pendidikan Agama Katholik dan Budi Pekerti",$F$8="XI"),KATHOLIK!E36,
IF(AND($F$7="Pendidikan Agama Katholik dan Budi Pekerti",$F$8="XII"),KATHOLIK!I36,
IF(AND($F$7="Pendidikan Agama Konghuchu dan Budi Pekerti",$F$8="X"),KONGHUCHU!A36,
IF(AND($F$7="Pendidikan Agama Konghuchu dan Budi Pekerti",$F$8="XI"),KONGHUCHU!E36,
IF(AND($F$7="Pendidikan Agama Konghuchu dan Budi Pekerti",$F$8="XII"),KONGHUCHU!I36,
IF(AND($F$7="Pendidikan Agama Kristen dan Budi Pekerti",$F$8="X"),KRISTEN!A36,
IF(AND($F$7="Pendidikan Agama Kristen dan Budi Pekerti",$F$8="XI"),KRISTEN!E36,
IF(AND($F$7="Pendidikan Agama Kristen dan Budi Pekerti",$F$8="XII"),KRISTEN!I36
)))))))))))))))))))</f>
        <v>0</v>
      </c>
      <c r="D49" s="186">
        <f>IF($F$7="","",
IF(AND($F$7="Pendidikan Agama Islam dan Budi Pekerti",$F$8="X"),PAI!B36,
IF(AND($F$7="Pendidikan Agama Islam dan Budi Pekerti",$F$8="XI"),PAI!F36,
IF(AND($F$7="Pendidikan Agama Islam dan Budi Pekerti",$F$8="XII"),PAI!J36,
IF(AND($F$7="Pendidikan Agama Buddha dan Budi Pekerti",$F$8="X"),BUDDHA!B36,
IF(AND($F$7="Pendidikan Agama Buddha dan Budi Pekerti",$F$8="XI"),BUDDHA!F36,
IF(AND($F$7="Pendidikan Agama Buddha dan Budi Pekerti",$F$8="XII"),BUDDHA!J36,
IF(AND($F$7="Pendidikan Agama Hindu dan Budi Pekerti",$F$8="X"),HINDU!B36,
IF(AND($F$7="Pendidikan Agama Hindu dan Budi Pekerti",$F$8="XI"),HINDU!F36,
IF(AND($F$7="Pendidikan Agama Hindu dan Budi Pekerti",$F$8="XII"),HINDU!J36,
IF(AND($F$7="Pendidikan Agama Katholik dan Budi Pekerti",$F$8="X"),KATHOLIK!B36,
IF(AND($F$7="Pendidikan Agama Katholik dan Budi Pekerti",$F$8="XI"),KATHOLIK!F36,
IF(AND($F$7="Pendidikan Agama Katholik dan Budi Pekerti",$F$8="XII"),KATHOLIK!J36,
IF(AND($F$7="Pendidikan Agama Konghuchu dan Budi Pekerti",$F$8="X"),KONGHUCHU!B36,
IF(AND($F$7="Pendidikan Agama Konghuchu dan Budi Pekerti",$F$8="XI"),KONGHUCHU!F36,
IF(AND($F$7="Pendidikan Agama Konghuchu dan Budi Pekerti",$F$8="XII"),KONGHUCHU!J36,
IF(AND($F$7="Pendidikan Agama Kristen dan Budi Pekerti",$F$8="X"),KRISTEN!B36,
IF(AND($F$7="Pendidikan Agama Kristen dan Budi Pekerti",$F$8="XI"),KRISTEN!F36,
IF(AND($F$7="Pendidikan Agama Kristen dan Budi Pekerti",$F$8="XII"),KRISTEN!J36
)))))))))))))))))))</f>
        <v>0</v>
      </c>
      <c r="E49" s="192">
        <f>IF($F$7="","",
IF(AND($F$7="Pendidikan Agama Islam dan Budi Pekerti",$F$8="X"),PAI!C36,
IF(AND($F$7="Pendidikan Agama Islam dan Budi Pekerti",$F$8="XI"),PAI!G36,
IF(AND($F$7="Pendidikan Agama Islam dan Budi Pekerti",$F$8="XII"),PAI!K36,
IF(AND($F$7="Pendidikan Agama Buddha dan Budi Pekerti",$F$8="X"),BUDDHA!C36,
IF(AND($F$7="Pendidikan Agama Buddha dan Budi Pekerti",$F$8="XI"),BUDDHA!G36,
IF(AND($F$7="Pendidikan Agama Buddha dan Budi Pekerti",$F$8="XII"),BUDDHA!K36,
IF(AND($F$7="Pendidikan Agama Hindu dan Budi Pekerti",$F$8="X"),HINDU!C36,
IF(AND($F$7="Pendidikan Agama Hindu dan Budi Pekerti",$F$8="XI"),HINDU!G36,
IF(AND($F$7="Pendidikan Agama Hindu dan Budi Pekerti",$F$8="XII"),HINDU!K36,
IF(AND($F$7="Pendidikan Agama Katholik dan Budi Pekerti",$F$8="X"),KATHOLIK!C36,
IF(AND($F$7="Pendidikan Agama Katholik dan Budi Pekerti",$F$8="XI"),KATHOLIK!G36,
IF(AND($F$7="Pendidikan Agama Katholik dan Budi Pekerti",$F$8="XII"),KATHOLIK!K36,
IF(AND($F$7="Pendidikan Agama Konghuchu dan Budi Pekerti",$F$8="X"),KONGHUCHU!C36,
IF(AND($F$7="Pendidikan Agama Konghuchu dan Budi Pekerti",$F$8="XI"),KONGHUCHU!G36,
IF(AND($F$7="Pendidikan Agama Konghuchu dan Budi Pekerti",$F$8="XII"),KONGHUCHU!K36,
IF(AND($F$7="Pendidikan Agama Kristen dan Budi Pekerti",$F$8="X"),KRISTEN!C36,
IF(AND($F$7="Pendidikan Agama Kristen dan Budi Pekerti",$F$8="XI"),KRISTEN!G36,
IF(AND($F$7="Pendidikan Agama Kristen dan Budi Pekerti",$F$8="XII"),KRISTEN!K36
)))))))))))))))))))</f>
        <v>0</v>
      </c>
      <c r="F49" s="186">
        <f>IF($F$7="","",
IF(AND($F$7="Pendidikan Agama Islam dan Budi Pekerti",$F$8="X"),PAI!D36,
IF(AND($F$7="Pendidikan Agama Islam dan Budi Pekerti",$F$8="XI"),PAI!H36,
IF(AND($F$7="Pendidikan Agama Islam dan Budi Pekerti",$F$8="XII"),PAI!L36,
IF(AND($F$7="Pendidikan Agama Buddha dan Budi Pekerti",$F$8="X"),BUDDHA!D36,
IF(AND($F$7="Pendidikan Agama Buddha dan Budi Pekerti",$F$8="XI"),BUDDHA!H36,
IF(AND($F$7="Pendidikan Agama Buddha dan Budi Pekerti",$F$8="XII"),BUDDHA!L36,
IF(AND($F$7="Pendidikan Agama Hindu dan Budi Pekerti",$F$8="X"),HINDU!D36,
IF(AND($F$7="Pendidikan Agama Hindu dan Budi Pekerti",$F$8="XI"),HINDU!H36,
IF(AND($F$7="Pendidikan Agama Hindu dan Budi Pekerti",$F$8="XII"),HINDU!L36,
IF(AND($F$7="Pendidikan Agama Katholik dan Budi Pekerti",$F$8="X"),KATHOLIK!D36,
IF(AND($F$7="Pendidikan Agama Katholik dan Budi Pekerti",$F$8="XI"),KATHOLIK!H36,
IF(AND($F$7="Pendidikan Agama Katholik dan Budi Pekerti",$F$8="XII"),KATHOLIK!L36,
IF(AND($F$7="Pendidikan Agama Konghuchu dan Budi Pekerti",$F$8="X"),KONGHUCHU!D36,
IF(AND($F$7="Pendidikan Agama Konghuchu dan Budi Pekerti",$F$8="XI"),KONGHUCHU!H36,
IF(AND($F$7="Pendidikan Agama Konghuchu dan Budi Pekerti",$F$8="XII"),KONGHUCHU!L36,
IF(AND($F$7="Pendidikan Agama Kristen dan Budi Pekerti",$F$8="X"),KRISTEN!D36,
IF(AND($F$7="Pendidikan Agama Kristen dan Budi Pekerti",$F$8="XI"),KRISTEN!H36,
IF(AND($F$7="Pendidikan Agama Kristen dan Budi Pekerti",$F$8="XII"),KRISTEN!L36
)))))))))))))))))))</f>
        <v>0</v>
      </c>
      <c r="G49" s="188"/>
      <c r="H49" s="188"/>
      <c r="I49" s="216"/>
      <c r="J49" s="189"/>
      <c r="N49" s="250">
        <v>34</v>
      </c>
      <c r="O49" s="250" t="b">
        <v>0</v>
      </c>
      <c r="P49" s="250">
        <f t="shared" si="5"/>
        <v>0</v>
      </c>
      <c r="Q49" s="250" t="str">
        <f t="shared" si="6"/>
        <v/>
      </c>
      <c r="R49" s="250" t="str">
        <f t="shared" si="7"/>
        <v/>
      </c>
      <c r="S49" s="251" t="str">
        <f t="shared" si="8"/>
        <v/>
      </c>
      <c r="T49" s="250" t="str">
        <f t="shared" si="9"/>
        <v/>
      </c>
      <c r="U49" s="251" t="str">
        <f t="shared" si="10"/>
        <v/>
      </c>
      <c r="V49" s="250" t="str">
        <f t="shared" si="11"/>
        <v/>
      </c>
      <c r="W49" s="250" t="b">
        <v>0</v>
      </c>
      <c r="X49" s="250">
        <f t="shared" si="12"/>
        <v>0</v>
      </c>
      <c r="Y49" s="250" t="str">
        <f t="shared" si="0"/>
        <v/>
      </c>
      <c r="Z49" s="250" t="str">
        <f t="shared" si="1"/>
        <v/>
      </c>
      <c r="AA49" s="251" t="str">
        <f t="shared" si="2"/>
        <v/>
      </c>
      <c r="AB49" s="250" t="str">
        <f t="shared" si="3"/>
        <v/>
      </c>
      <c r="AC49" s="251" t="str">
        <f t="shared" si="4"/>
        <v/>
      </c>
      <c r="AD49" s="250" t="str">
        <f t="shared" si="13"/>
        <v/>
      </c>
    </row>
    <row r="50" spans="2:30" ht="93" customHeight="1" x14ac:dyDescent="0.2">
      <c r="B50" s="185">
        <f t="shared" si="14"/>
        <v>35</v>
      </c>
      <c r="C50" s="185">
        <f>IF($F$7="","",
IF(AND($F$7="Pendidikan Agama Islam dan Budi Pekerti",$F$8="X"),PAI!A37,
IF(AND($F$7="Pendidikan Agama Islam dan Budi Pekerti",$F$8="XI"),PAI!E37,
IF(AND($F$7="Pendidikan Agama Islam dan Budi Pekerti",$F$8="XII"),PAI!I37,
IF(AND($F$7="Pendidikan Agama Buddha dan Budi Pekerti",$F$8="X"),BUDDHA!A37,
IF(AND($F$7="Pendidikan Agama Buddha dan Budi Pekerti",$F$8="XI"),BUDDHA!E37,
IF(AND($F$7="Pendidikan Agama Buddha dan Budi Pekerti",$F$8="XII"),BUDDHA!I37,
IF(AND($F$7="Pendidikan Agama Hindu dan Budi Pekerti",$F$8="X"),HINDU!A37,
IF(AND($F$7="Pendidikan Agama Hindu dan Budi Pekerti",$F$8="XI"),HINDU!E37,
IF(AND($F$7="Pendidikan Agama Hindu dan Budi Pekerti",$F$8="XII"),HINDU!I37,
IF(AND($F$7="Pendidikan Agama Katholik dan Budi Pekerti",$F$8="X"),KATHOLIK!A37,
IF(AND($F$7="Pendidikan Agama Katholik dan Budi Pekerti",$F$8="XI"),KATHOLIK!E37,
IF(AND($F$7="Pendidikan Agama Katholik dan Budi Pekerti",$F$8="XII"),KATHOLIK!I37,
IF(AND($F$7="Pendidikan Agama Konghuchu dan Budi Pekerti",$F$8="X"),KONGHUCHU!A37,
IF(AND($F$7="Pendidikan Agama Konghuchu dan Budi Pekerti",$F$8="XI"),KONGHUCHU!E37,
IF(AND($F$7="Pendidikan Agama Konghuchu dan Budi Pekerti",$F$8="XII"),KONGHUCHU!I37,
IF(AND($F$7="Pendidikan Agama Kristen dan Budi Pekerti",$F$8="X"),KRISTEN!A37,
IF(AND($F$7="Pendidikan Agama Kristen dan Budi Pekerti",$F$8="XI"),KRISTEN!E37,
IF(AND($F$7="Pendidikan Agama Kristen dan Budi Pekerti",$F$8="XII"),KRISTEN!I37
)))))))))))))))))))</f>
        <v>0</v>
      </c>
      <c r="D50" s="186">
        <f>IF($F$7="","",
IF(AND($F$7="Pendidikan Agama Islam dan Budi Pekerti",$F$8="X"),PAI!B37,
IF(AND($F$7="Pendidikan Agama Islam dan Budi Pekerti",$F$8="XI"),PAI!F37,
IF(AND($F$7="Pendidikan Agama Islam dan Budi Pekerti",$F$8="XII"),PAI!J37,
IF(AND($F$7="Pendidikan Agama Buddha dan Budi Pekerti",$F$8="X"),BUDDHA!B37,
IF(AND($F$7="Pendidikan Agama Buddha dan Budi Pekerti",$F$8="XI"),BUDDHA!F37,
IF(AND($F$7="Pendidikan Agama Buddha dan Budi Pekerti",$F$8="XII"),BUDDHA!J37,
IF(AND($F$7="Pendidikan Agama Hindu dan Budi Pekerti",$F$8="X"),HINDU!B37,
IF(AND($F$7="Pendidikan Agama Hindu dan Budi Pekerti",$F$8="XI"),HINDU!F37,
IF(AND($F$7="Pendidikan Agama Hindu dan Budi Pekerti",$F$8="XII"),HINDU!J37,
IF(AND($F$7="Pendidikan Agama Katholik dan Budi Pekerti",$F$8="X"),KATHOLIK!B37,
IF(AND($F$7="Pendidikan Agama Katholik dan Budi Pekerti",$F$8="XI"),KATHOLIK!F37,
IF(AND($F$7="Pendidikan Agama Katholik dan Budi Pekerti",$F$8="XII"),KATHOLIK!J37,
IF(AND($F$7="Pendidikan Agama Konghuchu dan Budi Pekerti",$F$8="X"),KONGHUCHU!B37,
IF(AND($F$7="Pendidikan Agama Konghuchu dan Budi Pekerti",$F$8="XI"),KONGHUCHU!F37,
IF(AND($F$7="Pendidikan Agama Konghuchu dan Budi Pekerti",$F$8="XII"),KONGHUCHU!J37,
IF(AND($F$7="Pendidikan Agama Kristen dan Budi Pekerti",$F$8="X"),KRISTEN!B37,
IF(AND($F$7="Pendidikan Agama Kristen dan Budi Pekerti",$F$8="XI"),KRISTEN!F37,
IF(AND($F$7="Pendidikan Agama Kristen dan Budi Pekerti",$F$8="XII"),KRISTEN!J37
)))))))))))))))))))</f>
        <v>0</v>
      </c>
      <c r="E50" s="192">
        <f>IF($F$7="","",
IF(AND($F$7="Pendidikan Agama Islam dan Budi Pekerti",$F$8="X"),PAI!C37,
IF(AND($F$7="Pendidikan Agama Islam dan Budi Pekerti",$F$8="XI"),PAI!G37,
IF(AND($F$7="Pendidikan Agama Islam dan Budi Pekerti",$F$8="XII"),PAI!K37,
IF(AND($F$7="Pendidikan Agama Buddha dan Budi Pekerti",$F$8="X"),BUDDHA!C37,
IF(AND($F$7="Pendidikan Agama Buddha dan Budi Pekerti",$F$8="XI"),BUDDHA!G37,
IF(AND($F$7="Pendidikan Agama Buddha dan Budi Pekerti",$F$8="XII"),BUDDHA!K37,
IF(AND($F$7="Pendidikan Agama Hindu dan Budi Pekerti",$F$8="X"),HINDU!C37,
IF(AND($F$7="Pendidikan Agama Hindu dan Budi Pekerti",$F$8="XI"),HINDU!G37,
IF(AND($F$7="Pendidikan Agama Hindu dan Budi Pekerti",$F$8="XII"),HINDU!K37,
IF(AND($F$7="Pendidikan Agama Katholik dan Budi Pekerti",$F$8="X"),KATHOLIK!C37,
IF(AND($F$7="Pendidikan Agama Katholik dan Budi Pekerti",$F$8="XI"),KATHOLIK!G37,
IF(AND($F$7="Pendidikan Agama Katholik dan Budi Pekerti",$F$8="XII"),KATHOLIK!K37,
IF(AND($F$7="Pendidikan Agama Konghuchu dan Budi Pekerti",$F$8="X"),KONGHUCHU!C37,
IF(AND($F$7="Pendidikan Agama Konghuchu dan Budi Pekerti",$F$8="XI"),KONGHUCHU!G37,
IF(AND($F$7="Pendidikan Agama Konghuchu dan Budi Pekerti",$F$8="XII"),KONGHUCHU!K37,
IF(AND($F$7="Pendidikan Agama Kristen dan Budi Pekerti",$F$8="X"),KRISTEN!C37,
IF(AND($F$7="Pendidikan Agama Kristen dan Budi Pekerti",$F$8="XI"),KRISTEN!G37,
IF(AND($F$7="Pendidikan Agama Kristen dan Budi Pekerti",$F$8="XII"),KRISTEN!K37
)))))))))))))))))))</f>
        <v>0</v>
      </c>
      <c r="F50" s="186">
        <f>IF($F$7="","",
IF(AND($F$7="Pendidikan Agama Islam dan Budi Pekerti",$F$8="X"),PAI!D37,
IF(AND($F$7="Pendidikan Agama Islam dan Budi Pekerti",$F$8="XI"),PAI!H37,
IF(AND($F$7="Pendidikan Agama Islam dan Budi Pekerti",$F$8="XII"),PAI!L37,
IF(AND($F$7="Pendidikan Agama Buddha dan Budi Pekerti",$F$8="X"),BUDDHA!D37,
IF(AND($F$7="Pendidikan Agama Buddha dan Budi Pekerti",$F$8="XI"),BUDDHA!H37,
IF(AND($F$7="Pendidikan Agama Buddha dan Budi Pekerti",$F$8="XII"),BUDDHA!L37,
IF(AND($F$7="Pendidikan Agama Hindu dan Budi Pekerti",$F$8="X"),HINDU!D37,
IF(AND($F$7="Pendidikan Agama Hindu dan Budi Pekerti",$F$8="XI"),HINDU!H37,
IF(AND($F$7="Pendidikan Agama Hindu dan Budi Pekerti",$F$8="XII"),HINDU!L37,
IF(AND($F$7="Pendidikan Agama Katholik dan Budi Pekerti",$F$8="X"),KATHOLIK!D37,
IF(AND($F$7="Pendidikan Agama Katholik dan Budi Pekerti",$F$8="XI"),KATHOLIK!H37,
IF(AND($F$7="Pendidikan Agama Katholik dan Budi Pekerti",$F$8="XII"),KATHOLIK!L37,
IF(AND($F$7="Pendidikan Agama Konghuchu dan Budi Pekerti",$F$8="X"),KONGHUCHU!D37,
IF(AND($F$7="Pendidikan Agama Konghuchu dan Budi Pekerti",$F$8="XI"),KONGHUCHU!H37,
IF(AND($F$7="Pendidikan Agama Konghuchu dan Budi Pekerti",$F$8="XII"),KONGHUCHU!L37,
IF(AND($F$7="Pendidikan Agama Kristen dan Budi Pekerti",$F$8="X"),KRISTEN!D37,
IF(AND($F$7="Pendidikan Agama Kristen dan Budi Pekerti",$F$8="XI"),KRISTEN!H37,
IF(AND($F$7="Pendidikan Agama Kristen dan Budi Pekerti",$F$8="XII"),KRISTEN!L37
)))))))))))))))))))</f>
        <v>0</v>
      </c>
      <c r="G50" s="190"/>
      <c r="H50" s="190"/>
      <c r="I50" s="217"/>
      <c r="J50" s="191"/>
      <c r="N50" s="250">
        <v>35</v>
      </c>
      <c r="O50" s="250" t="b">
        <v>0</v>
      </c>
      <c r="P50" s="250">
        <f t="shared" si="5"/>
        <v>0</v>
      </c>
      <c r="Q50" s="250" t="str">
        <f t="shared" si="6"/>
        <v/>
      </c>
      <c r="R50" s="250" t="str">
        <f t="shared" si="7"/>
        <v/>
      </c>
      <c r="S50" s="251" t="str">
        <f t="shared" si="8"/>
        <v/>
      </c>
      <c r="T50" s="250" t="str">
        <f t="shared" si="9"/>
        <v/>
      </c>
      <c r="U50" s="251" t="str">
        <f t="shared" si="10"/>
        <v/>
      </c>
      <c r="V50" s="250" t="str">
        <f t="shared" si="11"/>
        <v/>
      </c>
      <c r="W50" s="250" t="b">
        <v>0</v>
      </c>
      <c r="X50" s="250">
        <f t="shared" si="12"/>
        <v>0</v>
      </c>
      <c r="Y50" s="250" t="str">
        <f t="shared" si="0"/>
        <v/>
      </c>
      <c r="Z50" s="250" t="str">
        <f t="shared" si="1"/>
        <v/>
      </c>
      <c r="AA50" s="251" t="str">
        <f t="shared" si="2"/>
        <v/>
      </c>
      <c r="AB50" s="250" t="str">
        <f t="shared" si="3"/>
        <v/>
      </c>
      <c r="AC50" s="251" t="str">
        <f t="shared" si="4"/>
        <v/>
      </c>
      <c r="AD50" s="250" t="str">
        <f t="shared" si="13"/>
        <v/>
      </c>
    </row>
    <row r="51" spans="2:30" ht="93" customHeight="1" x14ac:dyDescent="0.2">
      <c r="B51" s="185">
        <f t="shared" si="14"/>
        <v>36</v>
      </c>
      <c r="C51" s="185">
        <f>IF($F$7="","",
IF(AND($F$7="Pendidikan Agama Islam dan Budi Pekerti",$F$8="X"),PAI!A38,
IF(AND($F$7="Pendidikan Agama Islam dan Budi Pekerti",$F$8="XI"),PAI!E38,
IF(AND($F$7="Pendidikan Agama Islam dan Budi Pekerti",$F$8="XII"),PAI!I38,
IF(AND($F$7="Pendidikan Agama Buddha dan Budi Pekerti",$F$8="X"),BUDDHA!A38,
IF(AND($F$7="Pendidikan Agama Buddha dan Budi Pekerti",$F$8="XI"),BUDDHA!E38,
IF(AND($F$7="Pendidikan Agama Buddha dan Budi Pekerti",$F$8="XII"),BUDDHA!I38,
IF(AND($F$7="Pendidikan Agama Hindu dan Budi Pekerti",$F$8="X"),HINDU!A38,
IF(AND($F$7="Pendidikan Agama Hindu dan Budi Pekerti",$F$8="XI"),HINDU!E38,
IF(AND($F$7="Pendidikan Agama Hindu dan Budi Pekerti",$F$8="XII"),HINDU!I38,
IF(AND($F$7="Pendidikan Agama Katholik dan Budi Pekerti",$F$8="X"),KATHOLIK!A38,
IF(AND($F$7="Pendidikan Agama Katholik dan Budi Pekerti",$F$8="XI"),KATHOLIK!E38,
IF(AND($F$7="Pendidikan Agama Katholik dan Budi Pekerti",$F$8="XII"),KATHOLIK!I38,
IF(AND($F$7="Pendidikan Agama Konghuchu dan Budi Pekerti",$F$8="X"),KONGHUCHU!A38,
IF(AND($F$7="Pendidikan Agama Konghuchu dan Budi Pekerti",$F$8="XI"),KONGHUCHU!E38,
IF(AND($F$7="Pendidikan Agama Konghuchu dan Budi Pekerti",$F$8="XII"),KONGHUCHU!I38,
IF(AND($F$7="Pendidikan Agama Kristen dan Budi Pekerti",$F$8="X"),KRISTEN!A38,
IF(AND($F$7="Pendidikan Agama Kristen dan Budi Pekerti",$F$8="XI"),KRISTEN!E38,
IF(AND($F$7="Pendidikan Agama Kristen dan Budi Pekerti",$F$8="XII"),KRISTEN!I38
)))))))))))))))))))</f>
        <v>0</v>
      </c>
      <c r="D51" s="186">
        <f>IF($F$7="","",
IF(AND($F$7="Pendidikan Agama Islam dan Budi Pekerti",$F$8="X"),PAI!B38,
IF(AND($F$7="Pendidikan Agama Islam dan Budi Pekerti",$F$8="XI"),PAI!F38,
IF(AND($F$7="Pendidikan Agama Islam dan Budi Pekerti",$F$8="XII"),PAI!J38,
IF(AND($F$7="Pendidikan Agama Buddha dan Budi Pekerti",$F$8="X"),BUDDHA!B38,
IF(AND($F$7="Pendidikan Agama Buddha dan Budi Pekerti",$F$8="XI"),BUDDHA!F38,
IF(AND($F$7="Pendidikan Agama Buddha dan Budi Pekerti",$F$8="XII"),BUDDHA!J38,
IF(AND($F$7="Pendidikan Agama Hindu dan Budi Pekerti",$F$8="X"),HINDU!B38,
IF(AND($F$7="Pendidikan Agama Hindu dan Budi Pekerti",$F$8="XI"),HINDU!F38,
IF(AND($F$7="Pendidikan Agama Hindu dan Budi Pekerti",$F$8="XII"),HINDU!J38,
IF(AND($F$7="Pendidikan Agama Katholik dan Budi Pekerti",$F$8="X"),KATHOLIK!B38,
IF(AND($F$7="Pendidikan Agama Katholik dan Budi Pekerti",$F$8="XI"),KATHOLIK!F38,
IF(AND($F$7="Pendidikan Agama Katholik dan Budi Pekerti",$F$8="XII"),KATHOLIK!J38,
IF(AND($F$7="Pendidikan Agama Konghuchu dan Budi Pekerti",$F$8="X"),KONGHUCHU!B38,
IF(AND($F$7="Pendidikan Agama Konghuchu dan Budi Pekerti",$F$8="XI"),KONGHUCHU!F38,
IF(AND($F$7="Pendidikan Agama Konghuchu dan Budi Pekerti",$F$8="XII"),KONGHUCHU!J38,
IF(AND($F$7="Pendidikan Agama Kristen dan Budi Pekerti",$F$8="X"),KRISTEN!B38,
IF(AND($F$7="Pendidikan Agama Kristen dan Budi Pekerti",$F$8="XI"),KRISTEN!F38,
IF(AND($F$7="Pendidikan Agama Kristen dan Budi Pekerti",$F$8="XII"),KRISTEN!J38
)))))))))))))))))))</f>
        <v>0</v>
      </c>
      <c r="E51" s="192">
        <f>IF($F$7="","",
IF(AND($F$7="Pendidikan Agama Islam dan Budi Pekerti",$F$8="X"),PAI!C38,
IF(AND($F$7="Pendidikan Agama Islam dan Budi Pekerti",$F$8="XI"),PAI!G38,
IF(AND($F$7="Pendidikan Agama Islam dan Budi Pekerti",$F$8="XII"),PAI!K38,
IF(AND($F$7="Pendidikan Agama Buddha dan Budi Pekerti",$F$8="X"),BUDDHA!C38,
IF(AND($F$7="Pendidikan Agama Buddha dan Budi Pekerti",$F$8="XI"),BUDDHA!G38,
IF(AND($F$7="Pendidikan Agama Buddha dan Budi Pekerti",$F$8="XII"),BUDDHA!K38,
IF(AND($F$7="Pendidikan Agama Hindu dan Budi Pekerti",$F$8="X"),HINDU!C38,
IF(AND($F$7="Pendidikan Agama Hindu dan Budi Pekerti",$F$8="XI"),HINDU!G38,
IF(AND($F$7="Pendidikan Agama Hindu dan Budi Pekerti",$F$8="XII"),HINDU!K38,
IF(AND($F$7="Pendidikan Agama Katholik dan Budi Pekerti",$F$8="X"),KATHOLIK!C38,
IF(AND($F$7="Pendidikan Agama Katholik dan Budi Pekerti",$F$8="XI"),KATHOLIK!G38,
IF(AND($F$7="Pendidikan Agama Katholik dan Budi Pekerti",$F$8="XII"),KATHOLIK!K38,
IF(AND($F$7="Pendidikan Agama Konghuchu dan Budi Pekerti",$F$8="X"),KONGHUCHU!C38,
IF(AND($F$7="Pendidikan Agama Konghuchu dan Budi Pekerti",$F$8="XI"),KONGHUCHU!G38,
IF(AND($F$7="Pendidikan Agama Konghuchu dan Budi Pekerti",$F$8="XII"),KONGHUCHU!K38,
IF(AND($F$7="Pendidikan Agama Kristen dan Budi Pekerti",$F$8="X"),KRISTEN!C38,
IF(AND($F$7="Pendidikan Agama Kristen dan Budi Pekerti",$F$8="XI"),KRISTEN!G38,
IF(AND($F$7="Pendidikan Agama Kristen dan Budi Pekerti",$F$8="XII"),KRISTEN!K38
)))))))))))))))))))</f>
        <v>0</v>
      </c>
      <c r="F51" s="186">
        <f>IF($F$7="","",
IF(AND($F$7="Pendidikan Agama Islam dan Budi Pekerti",$F$8="X"),PAI!D38,
IF(AND($F$7="Pendidikan Agama Islam dan Budi Pekerti",$F$8="XI"),PAI!H38,
IF(AND($F$7="Pendidikan Agama Islam dan Budi Pekerti",$F$8="XII"),PAI!L38,
IF(AND($F$7="Pendidikan Agama Buddha dan Budi Pekerti",$F$8="X"),BUDDHA!D38,
IF(AND($F$7="Pendidikan Agama Buddha dan Budi Pekerti",$F$8="XI"),BUDDHA!H38,
IF(AND($F$7="Pendidikan Agama Buddha dan Budi Pekerti",$F$8="XII"),BUDDHA!L38,
IF(AND($F$7="Pendidikan Agama Hindu dan Budi Pekerti",$F$8="X"),HINDU!D38,
IF(AND($F$7="Pendidikan Agama Hindu dan Budi Pekerti",$F$8="XI"),HINDU!H38,
IF(AND($F$7="Pendidikan Agama Hindu dan Budi Pekerti",$F$8="XII"),HINDU!L38,
IF(AND($F$7="Pendidikan Agama Katholik dan Budi Pekerti",$F$8="X"),KATHOLIK!D38,
IF(AND($F$7="Pendidikan Agama Katholik dan Budi Pekerti",$F$8="XI"),KATHOLIK!H38,
IF(AND($F$7="Pendidikan Agama Katholik dan Budi Pekerti",$F$8="XII"),KATHOLIK!L38,
IF(AND($F$7="Pendidikan Agama Konghuchu dan Budi Pekerti",$F$8="X"),KONGHUCHU!D38,
IF(AND($F$7="Pendidikan Agama Konghuchu dan Budi Pekerti",$F$8="XI"),KONGHUCHU!H38,
IF(AND($F$7="Pendidikan Agama Konghuchu dan Budi Pekerti",$F$8="XII"),KONGHUCHU!L38,
IF(AND($F$7="Pendidikan Agama Kristen dan Budi Pekerti",$F$8="X"),KRISTEN!D38,
IF(AND($F$7="Pendidikan Agama Kristen dan Budi Pekerti",$F$8="XI"),KRISTEN!H38,
IF(AND($F$7="Pendidikan Agama Kristen dan Budi Pekerti",$F$8="XII"),KRISTEN!L38
)))))))))))))))))))</f>
        <v>0</v>
      </c>
      <c r="G51" s="188"/>
      <c r="H51" s="188"/>
      <c r="I51" s="216"/>
      <c r="J51" s="189"/>
      <c r="N51" s="250">
        <v>36</v>
      </c>
      <c r="O51" s="250" t="b">
        <v>0</v>
      </c>
      <c r="P51" s="250">
        <f t="shared" si="5"/>
        <v>0</v>
      </c>
      <c r="Q51" s="250" t="str">
        <f t="shared" si="6"/>
        <v/>
      </c>
      <c r="R51" s="250" t="str">
        <f t="shared" si="7"/>
        <v/>
      </c>
      <c r="S51" s="251" t="str">
        <f t="shared" si="8"/>
        <v/>
      </c>
      <c r="T51" s="250" t="str">
        <f t="shared" si="9"/>
        <v/>
      </c>
      <c r="U51" s="251" t="str">
        <f t="shared" si="10"/>
        <v/>
      </c>
      <c r="V51" s="250" t="str">
        <f t="shared" si="11"/>
        <v/>
      </c>
      <c r="W51" s="250" t="b">
        <v>0</v>
      </c>
      <c r="X51" s="250">
        <f t="shared" si="12"/>
        <v>0</v>
      </c>
      <c r="Y51" s="250" t="str">
        <f t="shared" si="0"/>
        <v/>
      </c>
      <c r="Z51" s="250" t="str">
        <f t="shared" si="1"/>
        <v/>
      </c>
      <c r="AA51" s="251" t="str">
        <f t="shared" si="2"/>
        <v/>
      </c>
      <c r="AB51" s="250" t="str">
        <f t="shared" si="3"/>
        <v/>
      </c>
      <c r="AC51" s="251" t="str">
        <f t="shared" si="4"/>
        <v/>
      </c>
      <c r="AD51" s="250" t="str">
        <f t="shared" si="13"/>
        <v/>
      </c>
    </row>
    <row r="52" spans="2:30" ht="93" customHeight="1" x14ac:dyDescent="0.2">
      <c r="B52" s="185">
        <f t="shared" si="14"/>
        <v>37</v>
      </c>
      <c r="C52" s="185">
        <f>IF($F$7="","",
IF(AND($F$7="Pendidikan Agama Islam dan Budi Pekerti",$F$8="X"),PAI!A39,
IF(AND($F$7="Pendidikan Agama Islam dan Budi Pekerti",$F$8="XI"),PAI!E39,
IF(AND($F$7="Pendidikan Agama Islam dan Budi Pekerti",$F$8="XII"),PAI!I39,
IF(AND($F$7="Pendidikan Agama Buddha dan Budi Pekerti",$F$8="X"),BUDDHA!A39,
IF(AND($F$7="Pendidikan Agama Buddha dan Budi Pekerti",$F$8="XI"),BUDDHA!E39,
IF(AND($F$7="Pendidikan Agama Buddha dan Budi Pekerti",$F$8="XII"),BUDDHA!I39,
IF(AND($F$7="Pendidikan Agama Hindu dan Budi Pekerti",$F$8="X"),HINDU!A39,
IF(AND($F$7="Pendidikan Agama Hindu dan Budi Pekerti",$F$8="XI"),HINDU!E39,
IF(AND($F$7="Pendidikan Agama Hindu dan Budi Pekerti",$F$8="XII"),HINDU!I39,
IF(AND($F$7="Pendidikan Agama Katholik dan Budi Pekerti",$F$8="X"),KATHOLIK!A39,
IF(AND($F$7="Pendidikan Agama Katholik dan Budi Pekerti",$F$8="XI"),KATHOLIK!E39,
IF(AND($F$7="Pendidikan Agama Katholik dan Budi Pekerti",$F$8="XII"),KATHOLIK!I39,
IF(AND($F$7="Pendidikan Agama Konghuchu dan Budi Pekerti",$F$8="X"),KONGHUCHU!A39,
IF(AND($F$7="Pendidikan Agama Konghuchu dan Budi Pekerti",$F$8="XI"),KONGHUCHU!E39,
IF(AND($F$7="Pendidikan Agama Konghuchu dan Budi Pekerti",$F$8="XII"),KONGHUCHU!I39,
IF(AND($F$7="Pendidikan Agama Kristen dan Budi Pekerti",$F$8="X"),KRISTEN!A39,
IF(AND($F$7="Pendidikan Agama Kristen dan Budi Pekerti",$F$8="XI"),KRISTEN!E39,
IF(AND($F$7="Pendidikan Agama Kristen dan Budi Pekerti",$F$8="XII"),KRISTEN!I39
)))))))))))))))))))</f>
        <v>0</v>
      </c>
      <c r="D52" s="186">
        <f>IF($F$7="","",
IF(AND($F$7="Pendidikan Agama Islam dan Budi Pekerti",$F$8="X"),PAI!B39,
IF(AND($F$7="Pendidikan Agama Islam dan Budi Pekerti",$F$8="XI"),PAI!F39,
IF(AND($F$7="Pendidikan Agama Islam dan Budi Pekerti",$F$8="XII"),PAI!J39,
IF(AND($F$7="Pendidikan Agama Buddha dan Budi Pekerti",$F$8="X"),BUDDHA!B39,
IF(AND($F$7="Pendidikan Agama Buddha dan Budi Pekerti",$F$8="XI"),BUDDHA!F39,
IF(AND($F$7="Pendidikan Agama Buddha dan Budi Pekerti",$F$8="XII"),BUDDHA!J39,
IF(AND($F$7="Pendidikan Agama Hindu dan Budi Pekerti",$F$8="X"),HINDU!B39,
IF(AND($F$7="Pendidikan Agama Hindu dan Budi Pekerti",$F$8="XI"),HINDU!F39,
IF(AND($F$7="Pendidikan Agama Hindu dan Budi Pekerti",$F$8="XII"),HINDU!J39,
IF(AND($F$7="Pendidikan Agama Katholik dan Budi Pekerti",$F$8="X"),KATHOLIK!B39,
IF(AND($F$7="Pendidikan Agama Katholik dan Budi Pekerti",$F$8="XI"),KATHOLIK!F39,
IF(AND($F$7="Pendidikan Agama Katholik dan Budi Pekerti",$F$8="XII"),KATHOLIK!J39,
IF(AND($F$7="Pendidikan Agama Konghuchu dan Budi Pekerti",$F$8="X"),KONGHUCHU!B39,
IF(AND($F$7="Pendidikan Agama Konghuchu dan Budi Pekerti",$F$8="XI"),KONGHUCHU!F39,
IF(AND($F$7="Pendidikan Agama Konghuchu dan Budi Pekerti",$F$8="XII"),KONGHUCHU!J39,
IF(AND($F$7="Pendidikan Agama Kristen dan Budi Pekerti",$F$8="X"),KRISTEN!B39,
IF(AND($F$7="Pendidikan Agama Kristen dan Budi Pekerti",$F$8="XI"),KRISTEN!F39,
IF(AND($F$7="Pendidikan Agama Kristen dan Budi Pekerti",$F$8="XII"),KRISTEN!J39
)))))))))))))))))))</f>
        <v>0</v>
      </c>
      <c r="E52" s="192">
        <f>IF($F$7="","",
IF(AND($F$7="Pendidikan Agama Islam dan Budi Pekerti",$F$8="X"),PAI!C39,
IF(AND($F$7="Pendidikan Agama Islam dan Budi Pekerti",$F$8="XI"),PAI!G39,
IF(AND($F$7="Pendidikan Agama Islam dan Budi Pekerti",$F$8="XII"),PAI!K39,
IF(AND($F$7="Pendidikan Agama Buddha dan Budi Pekerti",$F$8="X"),BUDDHA!C39,
IF(AND($F$7="Pendidikan Agama Buddha dan Budi Pekerti",$F$8="XI"),BUDDHA!G39,
IF(AND($F$7="Pendidikan Agama Buddha dan Budi Pekerti",$F$8="XII"),BUDDHA!K39,
IF(AND($F$7="Pendidikan Agama Hindu dan Budi Pekerti",$F$8="X"),HINDU!C39,
IF(AND($F$7="Pendidikan Agama Hindu dan Budi Pekerti",$F$8="XI"),HINDU!G39,
IF(AND($F$7="Pendidikan Agama Hindu dan Budi Pekerti",$F$8="XII"),HINDU!K39,
IF(AND($F$7="Pendidikan Agama Katholik dan Budi Pekerti",$F$8="X"),KATHOLIK!C39,
IF(AND($F$7="Pendidikan Agama Katholik dan Budi Pekerti",$F$8="XI"),KATHOLIK!G39,
IF(AND($F$7="Pendidikan Agama Katholik dan Budi Pekerti",$F$8="XII"),KATHOLIK!K39,
IF(AND($F$7="Pendidikan Agama Konghuchu dan Budi Pekerti",$F$8="X"),KONGHUCHU!C39,
IF(AND($F$7="Pendidikan Agama Konghuchu dan Budi Pekerti",$F$8="XI"),KONGHUCHU!G39,
IF(AND($F$7="Pendidikan Agama Konghuchu dan Budi Pekerti",$F$8="XII"),KONGHUCHU!K39,
IF(AND($F$7="Pendidikan Agama Kristen dan Budi Pekerti",$F$8="X"),KRISTEN!C39,
IF(AND($F$7="Pendidikan Agama Kristen dan Budi Pekerti",$F$8="XI"),KRISTEN!G39,
IF(AND($F$7="Pendidikan Agama Kristen dan Budi Pekerti",$F$8="XII"),KRISTEN!K39
)))))))))))))))))))</f>
        <v>0</v>
      </c>
      <c r="F52" s="186">
        <f>IF($F$7="","",
IF(AND($F$7="Pendidikan Agama Islam dan Budi Pekerti",$F$8="X"),PAI!D39,
IF(AND($F$7="Pendidikan Agama Islam dan Budi Pekerti",$F$8="XI"),PAI!H39,
IF(AND($F$7="Pendidikan Agama Islam dan Budi Pekerti",$F$8="XII"),PAI!L39,
IF(AND($F$7="Pendidikan Agama Buddha dan Budi Pekerti",$F$8="X"),BUDDHA!D39,
IF(AND($F$7="Pendidikan Agama Buddha dan Budi Pekerti",$F$8="XI"),BUDDHA!H39,
IF(AND($F$7="Pendidikan Agama Buddha dan Budi Pekerti",$F$8="XII"),BUDDHA!L39,
IF(AND($F$7="Pendidikan Agama Hindu dan Budi Pekerti",$F$8="X"),HINDU!D39,
IF(AND($F$7="Pendidikan Agama Hindu dan Budi Pekerti",$F$8="XI"),HINDU!H39,
IF(AND($F$7="Pendidikan Agama Hindu dan Budi Pekerti",$F$8="XII"),HINDU!L39,
IF(AND($F$7="Pendidikan Agama Katholik dan Budi Pekerti",$F$8="X"),KATHOLIK!D39,
IF(AND($F$7="Pendidikan Agama Katholik dan Budi Pekerti",$F$8="XI"),KATHOLIK!H39,
IF(AND($F$7="Pendidikan Agama Katholik dan Budi Pekerti",$F$8="XII"),KATHOLIK!L39,
IF(AND($F$7="Pendidikan Agama Konghuchu dan Budi Pekerti",$F$8="X"),KONGHUCHU!D39,
IF(AND($F$7="Pendidikan Agama Konghuchu dan Budi Pekerti",$F$8="XI"),KONGHUCHU!H39,
IF(AND($F$7="Pendidikan Agama Konghuchu dan Budi Pekerti",$F$8="XII"),KONGHUCHU!L39,
IF(AND($F$7="Pendidikan Agama Kristen dan Budi Pekerti",$F$8="X"),KRISTEN!D39,
IF(AND($F$7="Pendidikan Agama Kristen dan Budi Pekerti",$F$8="XI"),KRISTEN!H39,
IF(AND($F$7="Pendidikan Agama Kristen dan Budi Pekerti",$F$8="XII"),KRISTEN!L39
)))))))))))))))))))</f>
        <v>0</v>
      </c>
      <c r="G52" s="190"/>
      <c r="H52" s="190"/>
      <c r="I52" s="217"/>
      <c r="J52" s="191"/>
      <c r="N52" s="250">
        <v>37</v>
      </c>
      <c r="O52" s="250" t="b">
        <v>0</v>
      </c>
      <c r="P52" s="250">
        <f t="shared" si="5"/>
        <v>0</v>
      </c>
      <c r="Q52" s="250" t="str">
        <f t="shared" si="6"/>
        <v/>
      </c>
      <c r="R52" s="250" t="str">
        <f t="shared" si="7"/>
        <v/>
      </c>
      <c r="S52" s="251" t="str">
        <f t="shared" si="8"/>
        <v/>
      </c>
      <c r="T52" s="250" t="str">
        <f t="shared" si="9"/>
        <v/>
      </c>
      <c r="U52" s="251" t="str">
        <f t="shared" si="10"/>
        <v/>
      </c>
      <c r="V52" s="250" t="str">
        <f t="shared" si="11"/>
        <v/>
      </c>
      <c r="W52" s="250" t="b">
        <v>0</v>
      </c>
      <c r="X52" s="250">
        <f t="shared" si="12"/>
        <v>0</v>
      </c>
      <c r="Y52" s="250" t="str">
        <f t="shared" si="0"/>
        <v/>
      </c>
      <c r="Z52" s="250" t="str">
        <f t="shared" si="1"/>
        <v/>
      </c>
      <c r="AA52" s="251" t="str">
        <f t="shared" si="2"/>
        <v/>
      </c>
      <c r="AB52" s="250" t="str">
        <f t="shared" si="3"/>
        <v/>
      </c>
      <c r="AC52" s="251" t="str">
        <f t="shared" si="4"/>
        <v/>
      </c>
      <c r="AD52" s="250" t="str">
        <f t="shared" si="13"/>
        <v/>
      </c>
    </row>
    <row r="53" spans="2:30" ht="93" customHeight="1" x14ac:dyDescent="0.2">
      <c r="B53" s="185">
        <f t="shared" si="14"/>
        <v>38</v>
      </c>
      <c r="C53" s="185">
        <f>IF($F$7="","",
IF(AND($F$7="Pendidikan Agama Islam dan Budi Pekerti",$F$8="X"),PAI!A40,
IF(AND($F$7="Pendidikan Agama Islam dan Budi Pekerti",$F$8="XI"),PAI!E40,
IF(AND($F$7="Pendidikan Agama Islam dan Budi Pekerti",$F$8="XII"),PAI!I40,
IF(AND($F$7="Pendidikan Agama Buddha dan Budi Pekerti",$F$8="X"),BUDDHA!A40,
IF(AND($F$7="Pendidikan Agama Buddha dan Budi Pekerti",$F$8="XI"),BUDDHA!E40,
IF(AND($F$7="Pendidikan Agama Buddha dan Budi Pekerti",$F$8="XII"),BUDDHA!I40,
IF(AND($F$7="Pendidikan Agama Hindu dan Budi Pekerti",$F$8="X"),HINDU!A40,
IF(AND($F$7="Pendidikan Agama Hindu dan Budi Pekerti",$F$8="XI"),HINDU!E40,
IF(AND($F$7="Pendidikan Agama Hindu dan Budi Pekerti",$F$8="XII"),HINDU!I40,
IF(AND($F$7="Pendidikan Agama Katholik dan Budi Pekerti",$F$8="X"),KATHOLIK!A40,
IF(AND($F$7="Pendidikan Agama Katholik dan Budi Pekerti",$F$8="XI"),KATHOLIK!E40,
IF(AND($F$7="Pendidikan Agama Katholik dan Budi Pekerti",$F$8="XII"),KATHOLIK!I40,
IF(AND($F$7="Pendidikan Agama Konghuchu dan Budi Pekerti",$F$8="X"),KONGHUCHU!A40,
IF(AND($F$7="Pendidikan Agama Konghuchu dan Budi Pekerti",$F$8="XI"),KONGHUCHU!E40,
IF(AND($F$7="Pendidikan Agama Konghuchu dan Budi Pekerti",$F$8="XII"),KONGHUCHU!I40,
IF(AND($F$7="Pendidikan Agama Kristen dan Budi Pekerti",$F$8="X"),KRISTEN!A40,
IF(AND($F$7="Pendidikan Agama Kristen dan Budi Pekerti",$F$8="XI"),KRISTEN!E40,
IF(AND($F$7="Pendidikan Agama Kristen dan Budi Pekerti",$F$8="XII"),KRISTEN!I40
)))))))))))))))))))</f>
        <v>0</v>
      </c>
      <c r="D53" s="186">
        <f>IF($F$7="","",
IF(AND($F$7="Pendidikan Agama Islam dan Budi Pekerti",$F$8="X"),PAI!B40,
IF(AND($F$7="Pendidikan Agama Islam dan Budi Pekerti",$F$8="XI"),PAI!F40,
IF(AND($F$7="Pendidikan Agama Islam dan Budi Pekerti",$F$8="XII"),PAI!J40,
IF(AND($F$7="Pendidikan Agama Buddha dan Budi Pekerti",$F$8="X"),BUDDHA!B40,
IF(AND($F$7="Pendidikan Agama Buddha dan Budi Pekerti",$F$8="XI"),BUDDHA!F40,
IF(AND($F$7="Pendidikan Agama Buddha dan Budi Pekerti",$F$8="XII"),BUDDHA!J40,
IF(AND($F$7="Pendidikan Agama Hindu dan Budi Pekerti",$F$8="X"),HINDU!B40,
IF(AND($F$7="Pendidikan Agama Hindu dan Budi Pekerti",$F$8="XI"),HINDU!F40,
IF(AND($F$7="Pendidikan Agama Hindu dan Budi Pekerti",$F$8="XII"),HINDU!J40,
IF(AND($F$7="Pendidikan Agama Katholik dan Budi Pekerti",$F$8="X"),KATHOLIK!B40,
IF(AND($F$7="Pendidikan Agama Katholik dan Budi Pekerti",$F$8="XI"),KATHOLIK!F40,
IF(AND($F$7="Pendidikan Agama Katholik dan Budi Pekerti",$F$8="XII"),KATHOLIK!J40,
IF(AND($F$7="Pendidikan Agama Konghuchu dan Budi Pekerti",$F$8="X"),KONGHUCHU!B40,
IF(AND($F$7="Pendidikan Agama Konghuchu dan Budi Pekerti",$F$8="XI"),KONGHUCHU!F40,
IF(AND($F$7="Pendidikan Agama Konghuchu dan Budi Pekerti",$F$8="XII"),KONGHUCHU!J40,
IF(AND($F$7="Pendidikan Agama Kristen dan Budi Pekerti",$F$8="X"),KRISTEN!B40,
IF(AND($F$7="Pendidikan Agama Kristen dan Budi Pekerti",$F$8="XI"),KRISTEN!F40,
IF(AND($F$7="Pendidikan Agama Kristen dan Budi Pekerti",$F$8="XII"),KRISTEN!J40
)))))))))))))))))))</f>
        <v>0</v>
      </c>
      <c r="E53" s="192">
        <f>IF($F$7="","",
IF(AND($F$7="Pendidikan Agama Islam dan Budi Pekerti",$F$8="X"),PAI!C40,
IF(AND($F$7="Pendidikan Agama Islam dan Budi Pekerti",$F$8="XI"),PAI!G40,
IF(AND($F$7="Pendidikan Agama Islam dan Budi Pekerti",$F$8="XII"),PAI!K40,
IF(AND($F$7="Pendidikan Agama Buddha dan Budi Pekerti",$F$8="X"),BUDDHA!C40,
IF(AND($F$7="Pendidikan Agama Buddha dan Budi Pekerti",$F$8="XI"),BUDDHA!G40,
IF(AND($F$7="Pendidikan Agama Buddha dan Budi Pekerti",$F$8="XII"),BUDDHA!K40,
IF(AND($F$7="Pendidikan Agama Hindu dan Budi Pekerti",$F$8="X"),HINDU!C40,
IF(AND($F$7="Pendidikan Agama Hindu dan Budi Pekerti",$F$8="XI"),HINDU!G40,
IF(AND($F$7="Pendidikan Agama Hindu dan Budi Pekerti",$F$8="XII"),HINDU!K40,
IF(AND($F$7="Pendidikan Agama Katholik dan Budi Pekerti",$F$8="X"),KATHOLIK!C40,
IF(AND($F$7="Pendidikan Agama Katholik dan Budi Pekerti",$F$8="XI"),KATHOLIK!G40,
IF(AND($F$7="Pendidikan Agama Katholik dan Budi Pekerti",$F$8="XII"),KATHOLIK!K40,
IF(AND($F$7="Pendidikan Agama Konghuchu dan Budi Pekerti",$F$8="X"),KONGHUCHU!C40,
IF(AND($F$7="Pendidikan Agama Konghuchu dan Budi Pekerti",$F$8="XI"),KONGHUCHU!G40,
IF(AND($F$7="Pendidikan Agama Konghuchu dan Budi Pekerti",$F$8="XII"),KONGHUCHU!K40,
IF(AND($F$7="Pendidikan Agama Kristen dan Budi Pekerti",$F$8="X"),KRISTEN!C40,
IF(AND($F$7="Pendidikan Agama Kristen dan Budi Pekerti",$F$8="XI"),KRISTEN!G40,
IF(AND($F$7="Pendidikan Agama Kristen dan Budi Pekerti",$F$8="XII"),KRISTEN!K40
)))))))))))))))))))</f>
        <v>0</v>
      </c>
      <c r="F53" s="186">
        <f>IF($F$7="","",
IF(AND($F$7="Pendidikan Agama Islam dan Budi Pekerti",$F$8="X"),PAI!D40,
IF(AND($F$7="Pendidikan Agama Islam dan Budi Pekerti",$F$8="XI"),PAI!H40,
IF(AND($F$7="Pendidikan Agama Islam dan Budi Pekerti",$F$8="XII"),PAI!L40,
IF(AND($F$7="Pendidikan Agama Buddha dan Budi Pekerti",$F$8="X"),BUDDHA!D40,
IF(AND($F$7="Pendidikan Agama Buddha dan Budi Pekerti",$F$8="XI"),BUDDHA!H40,
IF(AND($F$7="Pendidikan Agama Buddha dan Budi Pekerti",$F$8="XII"),BUDDHA!L40,
IF(AND($F$7="Pendidikan Agama Hindu dan Budi Pekerti",$F$8="X"),HINDU!D40,
IF(AND($F$7="Pendidikan Agama Hindu dan Budi Pekerti",$F$8="XI"),HINDU!H40,
IF(AND($F$7="Pendidikan Agama Hindu dan Budi Pekerti",$F$8="XII"),HINDU!L40,
IF(AND($F$7="Pendidikan Agama Katholik dan Budi Pekerti",$F$8="X"),KATHOLIK!D40,
IF(AND($F$7="Pendidikan Agama Katholik dan Budi Pekerti",$F$8="XI"),KATHOLIK!H40,
IF(AND($F$7="Pendidikan Agama Katholik dan Budi Pekerti",$F$8="XII"),KATHOLIK!L40,
IF(AND($F$7="Pendidikan Agama Konghuchu dan Budi Pekerti",$F$8="X"),KONGHUCHU!D40,
IF(AND($F$7="Pendidikan Agama Konghuchu dan Budi Pekerti",$F$8="XI"),KONGHUCHU!H40,
IF(AND($F$7="Pendidikan Agama Konghuchu dan Budi Pekerti",$F$8="XII"),KONGHUCHU!L40,
IF(AND($F$7="Pendidikan Agama Kristen dan Budi Pekerti",$F$8="X"),KRISTEN!D40,
IF(AND($F$7="Pendidikan Agama Kristen dan Budi Pekerti",$F$8="XI"),KRISTEN!H40,
IF(AND($F$7="Pendidikan Agama Kristen dan Budi Pekerti",$F$8="XII"),KRISTEN!L40
)))))))))))))))))))</f>
        <v>0</v>
      </c>
      <c r="G53" s="188"/>
      <c r="H53" s="188"/>
      <c r="I53" s="216"/>
      <c r="J53" s="189"/>
      <c r="N53" s="250">
        <v>38</v>
      </c>
      <c r="O53" s="250" t="b">
        <v>0</v>
      </c>
      <c r="P53" s="250">
        <f t="shared" si="5"/>
        <v>0</v>
      </c>
      <c r="Q53" s="250" t="str">
        <f t="shared" si="6"/>
        <v/>
      </c>
      <c r="R53" s="250" t="str">
        <f t="shared" si="7"/>
        <v/>
      </c>
      <c r="S53" s="251" t="str">
        <f t="shared" si="8"/>
        <v/>
      </c>
      <c r="T53" s="250" t="str">
        <f t="shared" si="9"/>
        <v/>
      </c>
      <c r="U53" s="251" t="str">
        <f t="shared" si="10"/>
        <v/>
      </c>
      <c r="V53" s="250" t="str">
        <f t="shared" si="11"/>
        <v/>
      </c>
      <c r="W53" s="250" t="b">
        <v>0</v>
      </c>
      <c r="X53" s="250">
        <f t="shared" si="12"/>
        <v>0</v>
      </c>
      <c r="Y53" s="250" t="str">
        <f t="shared" si="0"/>
        <v/>
      </c>
      <c r="Z53" s="250" t="str">
        <f t="shared" si="1"/>
        <v/>
      </c>
      <c r="AA53" s="251" t="str">
        <f t="shared" si="2"/>
        <v/>
      </c>
      <c r="AB53" s="250" t="str">
        <f t="shared" si="3"/>
        <v/>
      </c>
      <c r="AC53" s="251" t="str">
        <f t="shared" si="4"/>
        <v/>
      </c>
      <c r="AD53" s="250" t="str">
        <f t="shared" si="13"/>
        <v/>
      </c>
    </row>
    <row r="54" spans="2:30" ht="93" customHeight="1" x14ac:dyDescent="0.2">
      <c r="B54" s="185">
        <f t="shared" si="14"/>
        <v>39</v>
      </c>
      <c r="C54" s="185">
        <f>IF($F$7="","",
IF(AND($F$7="Pendidikan Agama Islam dan Budi Pekerti",$F$8="X"),PAI!A41,
IF(AND($F$7="Pendidikan Agama Islam dan Budi Pekerti",$F$8="XI"),PAI!E41,
IF(AND($F$7="Pendidikan Agama Islam dan Budi Pekerti",$F$8="XII"),PAI!I41,
IF(AND($F$7="Pendidikan Agama Buddha dan Budi Pekerti",$F$8="X"),BUDDHA!A41,
IF(AND($F$7="Pendidikan Agama Buddha dan Budi Pekerti",$F$8="XI"),BUDDHA!E41,
IF(AND($F$7="Pendidikan Agama Buddha dan Budi Pekerti",$F$8="XII"),BUDDHA!I41,
IF(AND($F$7="Pendidikan Agama Hindu dan Budi Pekerti",$F$8="X"),HINDU!A41,
IF(AND($F$7="Pendidikan Agama Hindu dan Budi Pekerti",$F$8="XI"),HINDU!E41,
IF(AND($F$7="Pendidikan Agama Hindu dan Budi Pekerti",$F$8="XII"),HINDU!I41,
IF(AND($F$7="Pendidikan Agama Katholik dan Budi Pekerti",$F$8="X"),KATHOLIK!A41,
IF(AND($F$7="Pendidikan Agama Katholik dan Budi Pekerti",$F$8="XI"),KATHOLIK!E41,
IF(AND($F$7="Pendidikan Agama Katholik dan Budi Pekerti",$F$8="XII"),KATHOLIK!I41,
IF(AND($F$7="Pendidikan Agama Konghuchu dan Budi Pekerti",$F$8="X"),KONGHUCHU!A41,
IF(AND($F$7="Pendidikan Agama Konghuchu dan Budi Pekerti",$F$8="XI"),KONGHUCHU!E41,
IF(AND($F$7="Pendidikan Agama Konghuchu dan Budi Pekerti",$F$8="XII"),KONGHUCHU!I41,
IF(AND($F$7="Pendidikan Agama Kristen dan Budi Pekerti",$F$8="X"),KRISTEN!A41,
IF(AND($F$7="Pendidikan Agama Kristen dan Budi Pekerti",$F$8="XI"),KRISTEN!E41,
IF(AND($F$7="Pendidikan Agama Kristen dan Budi Pekerti",$F$8="XII"),KRISTEN!I41
)))))))))))))))))))</f>
        <v>0</v>
      </c>
      <c r="D54" s="186">
        <f>IF($F$7="","",
IF(AND($F$7="Pendidikan Agama Islam dan Budi Pekerti",$F$8="X"),PAI!B41,
IF(AND($F$7="Pendidikan Agama Islam dan Budi Pekerti",$F$8="XI"),PAI!F41,
IF(AND($F$7="Pendidikan Agama Islam dan Budi Pekerti",$F$8="XII"),PAI!J41,
IF(AND($F$7="Pendidikan Agama Buddha dan Budi Pekerti",$F$8="X"),BUDDHA!B41,
IF(AND($F$7="Pendidikan Agama Buddha dan Budi Pekerti",$F$8="XI"),BUDDHA!F41,
IF(AND($F$7="Pendidikan Agama Buddha dan Budi Pekerti",$F$8="XII"),BUDDHA!J41,
IF(AND($F$7="Pendidikan Agama Hindu dan Budi Pekerti",$F$8="X"),HINDU!B41,
IF(AND($F$7="Pendidikan Agama Hindu dan Budi Pekerti",$F$8="XI"),HINDU!F41,
IF(AND($F$7="Pendidikan Agama Hindu dan Budi Pekerti",$F$8="XII"),HINDU!J41,
IF(AND($F$7="Pendidikan Agama Katholik dan Budi Pekerti",$F$8="X"),KATHOLIK!B41,
IF(AND($F$7="Pendidikan Agama Katholik dan Budi Pekerti",$F$8="XI"),KATHOLIK!F41,
IF(AND($F$7="Pendidikan Agama Katholik dan Budi Pekerti",$F$8="XII"),KATHOLIK!J41,
IF(AND($F$7="Pendidikan Agama Konghuchu dan Budi Pekerti",$F$8="X"),KONGHUCHU!B41,
IF(AND($F$7="Pendidikan Agama Konghuchu dan Budi Pekerti",$F$8="XI"),KONGHUCHU!F41,
IF(AND($F$7="Pendidikan Agama Konghuchu dan Budi Pekerti",$F$8="XII"),KONGHUCHU!J41,
IF(AND($F$7="Pendidikan Agama Kristen dan Budi Pekerti",$F$8="X"),KRISTEN!B41,
IF(AND($F$7="Pendidikan Agama Kristen dan Budi Pekerti",$F$8="XI"),KRISTEN!F41,
IF(AND($F$7="Pendidikan Agama Kristen dan Budi Pekerti",$F$8="XII"),KRISTEN!J41
)))))))))))))))))))</f>
        <v>0</v>
      </c>
      <c r="E54" s="192">
        <f>IF($F$7="","",
IF(AND($F$7="Pendidikan Agama Islam dan Budi Pekerti",$F$8="X"),PAI!C41,
IF(AND($F$7="Pendidikan Agama Islam dan Budi Pekerti",$F$8="XI"),PAI!G41,
IF(AND($F$7="Pendidikan Agama Islam dan Budi Pekerti",$F$8="XII"),PAI!K41,
IF(AND($F$7="Pendidikan Agama Buddha dan Budi Pekerti",$F$8="X"),BUDDHA!C41,
IF(AND($F$7="Pendidikan Agama Buddha dan Budi Pekerti",$F$8="XI"),BUDDHA!G41,
IF(AND($F$7="Pendidikan Agama Buddha dan Budi Pekerti",$F$8="XII"),BUDDHA!K41,
IF(AND($F$7="Pendidikan Agama Hindu dan Budi Pekerti",$F$8="X"),HINDU!C41,
IF(AND($F$7="Pendidikan Agama Hindu dan Budi Pekerti",$F$8="XI"),HINDU!G41,
IF(AND($F$7="Pendidikan Agama Hindu dan Budi Pekerti",$F$8="XII"),HINDU!K41,
IF(AND($F$7="Pendidikan Agama Katholik dan Budi Pekerti",$F$8="X"),KATHOLIK!C41,
IF(AND($F$7="Pendidikan Agama Katholik dan Budi Pekerti",$F$8="XI"),KATHOLIK!G41,
IF(AND($F$7="Pendidikan Agama Katholik dan Budi Pekerti",$F$8="XII"),KATHOLIK!K41,
IF(AND($F$7="Pendidikan Agama Konghuchu dan Budi Pekerti",$F$8="X"),KONGHUCHU!C41,
IF(AND($F$7="Pendidikan Agama Konghuchu dan Budi Pekerti",$F$8="XI"),KONGHUCHU!G41,
IF(AND($F$7="Pendidikan Agama Konghuchu dan Budi Pekerti",$F$8="XII"),KONGHUCHU!K41,
IF(AND($F$7="Pendidikan Agama Kristen dan Budi Pekerti",$F$8="X"),KRISTEN!C41,
IF(AND($F$7="Pendidikan Agama Kristen dan Budi Pekerti",$F$8="XI"),KRISTEN!G41,
IF(AND($F$7="Pendidikan Agama Kristen dan Budi Pekerti",$F$8="XII"),KRISTEN!K41
)))))))))))))))))))</f>
        <v>0</v>
      </c>
      <c r="F54" s="186">
        <f>IF($F$7="","",
IF(AND($F$7="Pendidikan Agama Islam dan Budi Pekerti",$F$8="X"),PAI!D41,
IF(AND($F$7="Pendidikan Agama Islam dan Budi Pekerti",$F$8="XI"),PAI!H41,
IF(AND($F$7="Pendidikan Agama Islam dan Budi Pekerti",$F$8="XII"),PAI!L41,
IF(AND($F$7="Pendidikan Agama Buddha dan Budi Pekerti",$F$8="X"),BUDDHA!D41,
IF(AND($F$7="Pendidikan Agama Buddha dan Budi Pekerti",$F$8="XI"),BUDDHA!H41,
IF(AND($F$7="Pendidikan Agama Buddha dan Budi Pekerti",$F$8="XII"),BUDDHA!L41,
IF(AND($F$7="Pendidikan Agama Hindu dan Budi Pekerti",$F$8="X"),HINDU!D41,
IF(AND($F$7="Pendidikan Agama Hindu dan Budi Pekerti",$F$8="XI"),HINDU!H41,
IF(AND($F$7="Pendidikan Agama Hindu dan Budi Pekerti",$F$8="XII"),HINDU!L41,
IF(AND($F$7="Pendidikan Agama Katholik dan Budi Pekerti",$F$8="X"),KATHOLIK!D41,
IF(AND($F$7="Pendidikan Agama Katholik dan Budi Pekerti",$F$8="XI"),KATHOLIK!H41,
IF(AND($F$7="Pendidikan Agama Katholik dan Budi Pekerti",$F$8="XII"),KATHOLIK!L41,
IF(AND($F$7="Pendidikan Agama Konghuchu dan Budi Pekerti",$F$8="X"),KONGHUCHU!D41,
IF(AND($F$7="Pendidikan Agama Konghuchu dan Budi Pekerti",$F$8="XI"),KONGHUCHU!H41,
IF(AND($F$7="Pendidikan Agama Konghuchu dan Budi Pekerti",$F$8="XII"),KONGHUCHU!L41,
IF(AND($F$7="Pendidikan Agama Kristen dan Budi Pekerti",$F$8="X"),KRISTEN!D41,
IF(AND($F$7="Pendidikan Agama Kristen dan Budi Pekerti",$F$8="XI"),KRISTEN!H41,
IF(AND($F$7="Pendidikan Agama Kristen dan Budi Pekerti",$F$8="XII"),KRISTEN!L41
)))))))))))))))))))</f>
        <v>0</v>
      </c>
      <c r="G54" s="190"/>
      <c r="H54" s="190"/>
      <c r="I54" s="217"/>
      <c r="J54" s="191"/>
      <c r="N54" s="250">
        <v>39</v>
      </c>
      <c r="O54" s="250" t="b">
        <v>0</v>
      </c>
      <c r="P54" s="250">
        <f t="shared" si="5"/>
        <v>0</v>
      </c>
      <c r="Q54" s="250" t="str">
        <f t="shared" si="6"/>
        <v/>
      </c>
      <c r="R54" s="250" t="str">
        <f t="shared" si="7"/>
        <v/>
      </c>
      <c r="S54" s="251" t="str">
        <f t="shared" si="8"/>
        <v/>
      </c>
      <c r="T54" s="250" t="str">
        <f t="shared" si="9"/>
        <v/>
      </c>
      <c r="U54" s="251" t="str">
        <f t="shared" si="10"/>
        <v/>
      </c>
      <c r="V54" s="250" t="str">
        <f t="shared" si="11"/>
        <v/>
      </c>
      <c r="W54" s="250" t="b">
        <v>0</v>
      </c>
      <c r="X54" s="250">
        <f t="shared" si="12"/>
        <v>0</v>
      </c>
      <c r="Y54" s="250" t="str">
        <f t="shared" si="0"/>
        <v/>
      </c>
      <c r="Z54" s="250" t="str">
        <f t="shared" si="1"/>
        <v/>
      </c>
      <c r="AA54" s="251" t="str">
        <f t="shared" si="2"/>
        <v/>
      </c>
      <c r="AB54" s="250" t="str">
        <f t="shared" si="3"/>
        <v/>
      </c>
      <c r="AC54" s="251" t="str">
        <f t="shared" si="4"/>
        <v/>
      </c>
      <c r="AD54" s="250" t="str">
        <f t="shared" si="13"/>
        <v/>
      </c>
    </row>
    <row r="55" spans="2:30" ht="93" customHeight="1" x14ac:dyDescent="0.2">
      <c r="B55" s="185">
        <f t="shared" si="14"/>
        <v>40</v>
      </c>
      <c r="C55" s="185">
        <f>IF($F$7="","",
IF(AND($F$7="Pendidikan Agama Islam dan Budi Pekerti",$F$8="X"),PAI!A42,
IF(AND($F$7="Pendidikan Agama Islam dan Budi Pekerti",$F$8="XI"),PAI!E42,
IF(AND($F$7="Pendidikan Agama Islam dan Budi Pekerti",$F$8="XII"),PAI!I42,
IF(AND($F$7="Pendidikan Agama Buddha dan Budi Pekerti",$F$8="X"),BUDDHA!A42,
IF(AND($F$7="Pendidikan Agama Buddha dan Budi Pekerti",$F$8="XI"),BUDDHA!E42,
IF(AND($F$7="Pendidikan Agama Buddha dan Budi Pekerti",$F$8="XII"),BUDDHA!I42,
IF(AND($F$7="Pendidikan Agama Hindu dan Budi Pekerti",$F$8="X"),HINDU!A42,
IF(AND($F$7="Pendidikan Agama Hindu dan Budi Pekerti",$F$8="XI"),HINDU!E42,
IF(AND($F$7="Pendidikan Agama Hindu dan Budi Pekerti",$F$8="XII"),HINDU!I42,
IF(AND($F$7="Pendidikan Agama Katholik dan Budi Pekerti",$F$8="X"),KATHOLIK!A42,
IF(AND($F$7="Pendidikan Agama Katholik dan Budi Pekerti",$F$8="XI"),KATHOLIK!E42,
IF(AND($F$7="Pendidikan Agama Katholik dan Budi Pekerti",$F$8="XII"),KATHOLIK!I42,
IF(AND($F$7="Pendidikan Agama Konghuchu dan Budi Pekerti",$F$8="X"),KONGHUCHU!A42,
IF(AND($F$7="Pendidikan Agama Konghuchu dan Budi Pekerti",$F$8="XI"),KONGHUCHU!E42,
IF(AND($F$7="Pendidikan Agama Konghuchu dan Budi Pekerti",$F$8="XII"),KONGHUCHU!I42,
IF(AND($F$7="Pendidikan Agama Kristen dan Budi Pekerti",$F$8="X"),KRISTEN!A42,
IF(AND($F$7="Pendidikan Agama Kristen dan Budi Pekerti",$F$8="XI"),KRISTEN!E42,
IF(AND($F$7="Pendidikan Agama Kristen dan Budi Pekerti",$F$8="XII"),KRISTEN!I42
)))))))))))))))))))</f>
        <v>0</v>
      </c>
      <c r="D55" s="186">
        <f>IF($F$7="","",
IF(AND($F$7="Pendidikan Agama Islam dan Budi Pekerti",$F$8="X"),PAI!B42,
IF(AND($F$7="Pendidikan Agama Islam dan Budi Pekerti",$F$8="XI"),PAI!F42,
IF(AND($F$7="Pendidikan Agama Islam dan Budi Pekerti",$F$8="XII"),PAI!J42,
IF(AND($F$7="Pendidikan Agama Buddha dan Budi Pekerti",$F$8="X"),BUDDHA!B42,
IF(AND($F$7="Pendidikan Agama Buddha dan Budi Pekerti",$F$8="XI"),BUDDHA!F42,
IF(AND($F$7="Pendidikan Agama Buddha dan Budi Pekerti",$F$8="XII"),BUDDHA!J42,
IF(AND($F$7="Pendidikan Agama Hindu dan Budi Pekerti",$F$8="X"),HINDU!B42,
IF(AND($F$7="Pendidikan Agama Hindu dan Budi Pekerti",$F$8="XI"),HINDU!F42,
IF(AND($F$7="Pendidikan Agama Hindu dan Budi Pekerti",$F$8="XII"),HINDU!J42,
IF(AND($F$7="Pendidikan Agama Katholik dan Budi Pekerti",$F$8="X"),KATHOLIK!B42,
IF(AND($F$7="Pendidikan Agama Katholik dan Budi Pekerti",$F$8="XI"),KATHOLIK!F42,
IF(AND($F$7="Pendidikan Agama Katholik dan Budi Pekerti",$F$8="XII"),KATHOLIK!J42,
IF(AND($F$7="Pendidikan Agama Konghuchu dan Budi Pekerti",$F$8="X"),KONGHUCHU!B42,
IF(AND($F$7="Pendidikan Agama Konghuchu dan Budi Pekerti",$F$8="XI"),KONGHUCHU!F42,
IF(AND($F$7="Pendidikan Agama Konghuchu dan Budi Pekerti",$F$8="XII"),KONGHUCHU!J42,
IF(AND($F$7="Pendidikan Agama Kristen dan Budi Pekerti",$F$8="X"),KRISTEN!B42,
IF(AND($F$7="Pendidikan Agama Kristen dan Budi Pekerti",$F$8="XI"),KRISTEN!F42,
IF(AND($F$7="Pendidikan Agama Kristen dan Budi Pekerti",$F$8="XII"),KRISTEN!J42
)))))))))))))))))))</f>
        <v>0</v>
      </c>
      <c r="E55" s="192">
        <f>IF($F$7="","",
IF(AND($F$7="Pendidikan Agama Islam dan Budi Pekerti",$F$8="X"),PAI!C42,
IF(AND($F$7="Pendidikan Agama Islam dan Budi Pekerti",$F$8="XI"),PAI!G42,
IF(AND($F$7="Pendidikan Agama Islam dan Budi Pekerti",$F$8="XII"),PAI!K42,
IF(AND($F$7="Pendidikan Agama Buddha dan Budi Pekerti",$F$8="X"),BUDDHA!C42,
IF(AND($F$7="Pendidikan Agama Buddha dan Budi Pekerti",$F$8="XI"),BUDDHA!G42,
IF(AND($F$7="Pendidikan Agama Buddha dan Budi Pekerti",$F$8="XII"),BUDDHA!K42,
IF(AND($F$7="Pendidikan Agama Hindu dan Budi Pekerti",$F$8="X"),HINDU!C42,
IF(AND($F$7="Pendidikan Agama Hindu dan Budi Pekerti",$F$8="XI"),HINDU!G42,
IF(AND($F$7="Pendidikan Agama Hindu dan Budi Pekerti",$F$8="XII"),HINDU!K42,
IF(AND($F$7="Pendidikan Agama Katholik dan Budi Pekerti",$F$8="X"),KATHOLIK!C42,
IF(AND($F$7="Pendidikan Agama Katholik dan Budi Pekerti",$F$8="XI"),KATHOLIK!G42,
IF(AND($F$7="Pendidikan Agama Katholik dan Budi Pekerti",$F$8="XII"),KATHOLIK!K42,
IF(AND($F$7="Pendidikan Agama Konghuchu dan Budi Pekerti",$F$8="X"),KONGHUCHU!C42,
IF(AND($F$7="Pendidikan Agama Konghuchu dan Budi Pekerti",$F$8="XI"),KONGHUCHU!G42,
IF(AND($F$7="Pendidikan Agama Konghuchu dan Budi Pekerti",$F$8="XII"),KONGHUCHU!K42,
IF(AND($F$7="Pendidikan Agama Kristen dan Budi Pekerti",$F$8="X"),KRISTEN!C42,
IF(AND($F$7="Pendidikan Agama Kristen dan Budi Pekerti",$F$8="XI"),KRISTEN!G42,
IF(AND($F$7="Pendidikan Agama Kristen dan Budi Pekerti",$F$8="XII"),KRISTEN!K42
)))))))))))))))))))</f>
        <v>0</v>
      </c>
      <c r="F55" s="186">
        <f>IF($F$7="","",
IF(AND($F$7="Pendidikan Agama Islam dan Budi Pekerti",$F$8="X"),PAI!D42,
IF(AND($F$7="Pendidikan Agama Islam dan Budi Pekerti",$F$8="XI"),PAI!H42,
IF(AND($F$7="Pendidikan Agama Islam dan Budi Pekerti",$F$8="XII"),PAI!L42,
IF(AND($F$7="Pendidikan Agama Buddha dan Budi Pekerti",$F$8="X"),BUDDHA!D42,
IF(AND($F$7="Pendidikan Agama Buddha dan Budi Pekerti",$F$8="XI"),BUDDHA!H42,
IF(AND($F$7="Pendidikan Agama Buddha dan Budi Pekerti",$F$8="XII"),BUDDHA!L42,
IF(AND($F$7="Pendidikan Agama Hindu dan Budi Pekerti",$F$8="X"),HINDU!D42,
IF(AND($F$7="Pendidikan Agama Hindu dan Budi Pekerti",$F$8="XI"),HINDU!H42,
IF(AND($F$7="Pendidikan Agama Hindu dan Budi Pekerti",$F$8="XII"),HINDU!L42,
IF(AND($F$7="Pendidikan Agama Katholik dan Budi Pekerti",$F$8="X"),KATHOLIK!D42,
IF(AND($F$7="Pendidikan Agama Katholik dan Budi Pekerti",$F$8="XI"),KATHOLIK!H42,
IF(AND($F$7="Pendidikan Agama Katholik dan Budi Pekerti",$F$8="XII"),KATHOLIK!L42,
IF(AND($F$7="Pendidikan Agama Konghuchu dan Budi Pekerti",$F$8="X"),KONGHUCHU!D42,
IF(AND($F$7="Pendidikan Agama Konghuchu dan Budi Pekerti",$F$8="XI"),KONGHUCHU!H42,
IF(AND($F$7="Pendidikan Agama Konghuchu dan Budi Pekerti",$F$8="XII"),KONGHUCHU!L42,
IF(AND($F$7="Pendidikan Agama Kristen dan Budi Pekerti",$F$8="X"),KRISTEN!D42,
IF(AND($F$7="Pendidikan Agama Kristen dan Budi Pekerti",$F$8="XI"),KRISTEN!H42,
IF(AND($F$7="Pendidikan Agama Kristen dan Budi Pekerti",$F$8="XII"),KRISTEN!L42
)))))))))))))))))))</f>
        <v>0</v>
      </c>
      <c r="G55" s="188"/>
      <c r="H55" s="188"/>
      <c r="I55" s="216"/>
      <c r="J55" s="189"/>
      <c r="N55" s="250">
        <v>40</v>
      </c>
      <c r="O55" s="250" t="b">
        <v>0</v>
      </c>
      <c r="P55" s="250">
        <f t="shared" si="5"/>
        <v>0</v>
      </c>
      <c r="Q55" s="250" t="str">
        <f t="shared" si="6"/>
        <v/>
      </c>
      <c r="R55" s="250" t="str">
        <f t="shared" si="7"/>
        <v/>
      </c>
      <c r="S55" s="251" t="str">
        <f t="shared" si="8"/>
        <v/>
      </c>
      <c r="T55" s="250" t="str">
        <f t="shared" si="9"/>
        <v/>
      </c>
      <c r="U55" s="251" t="str">
        <f t="shared" si="10"/>
        <v/>
      </c>
      <c r="V55" s="250" t="str">
        <f>IF(P55=0,"",G55)</f>
        <v/>
      </c>
      <c r="W55" s="250" t="b">
        <v>0</v>
      </c>
      <c r="X55" s="250">
        <f t="shared" si="12"/>
        <v>0</v>
      </c>
      <c r="Y55" s="250" t="str">
        <f t="shared" si="0"/>
        <v/>
      </c>
      <c r="Z55" s="250" t="str">
        <f t="shared" si="1"/>
        <v/>
      </c>
      <c r="AA55" s="251" t="str">
        <f t="shared" si="2"/>
        <v/>
      </c>
      <c r="AB55" s="250" t="str">
        <f t="shared" si="3"/>
        <v/>
      </c>
      <c r="AC55" s="251" t="str">
        <f t="shared" si="4"/>
        <v/>
      </c>
      <c r="AD55" s="250" t="str">
        <f t="shared" si="13"/>
        <v/>
      </c>
    </row>
    <row r="56" spans="2:30" ht="48" customHeight="1" x14ac:dyDescent="0.2"/>
    <row r="57" spans="2:30" ht="15" x14ac:dyDescent="0.2">
      <c r="C57" s="242" t="str">
        <f>IF('DATA AWAL'!$D$13="","","Mengetahui,")</f>
        <v>Mengetahui,</v>
      </c>
      <c r="D57" s="242"/>
      <c r="E57" s="242"/>
      <c r="F57" s="394" t="str">
        <f>IF('DATA AWAL'!$D$11="","",'DATA AWAL'!$D$11&amp;", "&amp;'DATA AWAL'!$D$12)</f>
        <v>Purwokerto, 17 Juli 2017</v>
      </c>
      <c r="G57" s="394"/>
    </row>
    <row r="58" spans="2:30" ht="15" x14ac:dyDescent="0.2">
      <c r="C58" s="394" t="str">
        <f>IF('DATA AWAL'!$D$13="","",'DATA AWAL'!$B$13&amp;" "&amp;'DATA AWAL'!$D$4&amp;" ,")</f>
        <v>KEPALA SEKOLAH SMAN 2 PURWOKERTO ,</v>
      </c>
      <c r="D58" s="394"/>
      <c r="E58" s="394"/>
      <c r="F58" s="394" t="str">
        <f>IF('DATA AWAL'!$B$5="","",'DATA AWAL'!$B$5&amp;" "&amp;'DATA AWAL'!$B$7&amp;" "&amp;'DATA AWAL'!$D$7&amp;",")</f>
        <v>GURU MATA PELAJARAN Pendidikan Agama Buddha dan Budi Pekerti,</v>
      </c>
      <c r="G58" s="394"/>
    </row>
    <row r="59" spans="2:30" ht="15" x14ac:dyDescent="0.2">
      <c r="C59" s="242"/>
      <c r="D59" s="242"/>
      <c r="E59" s="242"/>
      <c r="F59" s="394"/>
      <c r="G59" s="394"/>
    </row>
    <row r="60" spans="2:30" ht="15" x14ac:dyDescent="0.2">
      <c r="C60" s="242"/>
      <c r="D60" s="242"/>
      <c r="E60" s="242"/>
      <c r="F60" s="394"/>
      <c r="G60" s="394"/>
    </row>
    <row r="61" spans="2:30" ht="15" x14ac:dyDescent="0.2">
      <c r="C61" s="242"/>
      <c r="D61" s="242"/>
      <c r="E61" s="242"/>
      <c r="F61" s="394"/>
      <c r="G61" s="394"/>
    </row>
    <row r="62" spans="2:30" ht="15" x14ac:dyDescent="0.2">
      <c r="C62" s="242" t="str">
        <f>IF('DATA AWAL'!$D$13="","",'DATA AWAL'!$D$13)</f>
        <v>Drs. H. TOHAR, M.Si</v>
      </c>
      <c r="D62" s="242"/>
      <c r="E62" s="242"/>
      <c r="F62" s="394" t="str">
        <f>IF('DATA AWAL'!$D$5="","",'DATA AWAL'!$D$5)</f>
        <v>LANGGENG HADI P.</v>
      </c>
      <c r="G62" s="394"/>
    </row>
    <row r="63" spans="2:30" ht="15" x14ac:dyDescent="0.2">
      <c r="C63" s="242" t="str">
        <f>IF('DATA AWAL'!$D$14="","",'DATA AWAL'!$B$14&amp;". "&amp;'DATA AWAL'!$D$14)</f>
        <v>NIP. 196307101994121002</v>
      </c>
      <c r="D63" s="242"/>
      <c r="E63" s="242"/>
      <c r="F63" s="394" t="str">
        <f>IF('DATA AWAL'!$D$6="","",'DATA AWAL'!$B$6&amp;". "&amp;'DATA AWAL'!$D$6)</f>
        <v>NIP. 196906281992031006</v>
      </c>
      <c r="G63" s="394"/>
    </row>
  </sheetData>
  <mergeCells count="24">
    <mergeCell ref="F61:G61"/>
    <mergeCell ref="F62:G62"/>
    <mergeCell ref="F63:G63"/>
    <mergeCell ref="F57:G57"/>
    <mergeCell ref="C58:E58"/>
    <mergeCell ref="F58:G58"/>
    <mergeCell ref="F59:G59"/>
    <mergeCell ref="F60:G60"/>
    <mergeCell ref="O15:V15"/>
    <mergeCell ref="W15:AD15"/>
    <mergeCell ref="C2:J2"/>
    <mergeCell ref="F4:I4"/>
    <mergeCell ref="F5:I5"/>
    <mergeCell ref="F6:I6"/>
    <mergeCell ref="F8:I8"/>
    <mergeCell ref="B14:B15"/>
    <mergeCell ref="E14:F15"/>
    <mergeCell ref="C14:D15"/>
    <mergeCell ref="I14:J14"/>
    <mergeCell ref="F9:I9"/>
    <mergeCell ref="F10:I10"/>
    <mergeCell ref="G14:H14"/>
    <mergeCell ref="F11:J11"/>
    <mergeCell ref="F12:J12"/>
  </mergeCells>
  <conditionalFormatting sqref="J16 J18 J20 J22 J24 J26 J28 J30 J32 J34 J36 J38 J40 J42 J44 J46 J48 J50 J52 J54">
    <cfRule type="expression" dxfId="21" priority="272" stopIfTrue="1">
      <formula>NOT(ISERROR(SEARCH("",#REF!)))</formula>
    </cfRule>
  </conditionalFormatting>
  <conditionalFormatting sqref="G18:J18 G20:J20 G22:J22 G24:J24 G26:J26 G28:J28 G30:J30 G32:J32 G34:J34 G36:J36 G38:J38 G40:J40 G42:J42 G44:J44 G46:J46 G48:J48 G50:J50 G52:J52 G54:J54 C16:J16 C17:F55">
    <cfRule type="expression" dxfId="20" priority="439" stopIfTrue="1">
      <formula>NOT(ISERROR(SEARCH("",#REF!)))</formula>
    </cfRule>
  </conditionalFormatting>
  <conditionalFormatting sqref="B16">
    <cfRule type="expression" dxfId="19" priority="7" stopIfTrue="1">
      <formula>NOT(ISERROR(SEARCH("",#REF!)))</formula>
    </cfRule>
  </conditionalFormatting>
  <conditionalFormatting sqref="G18:J18 G20:J20 G22:J22 G24:J24 G26:J26 G28:J28 G30:J30 G32:J32 G34:J34 G36:J36 G38:J38 G40:J40 G42:J42 G44:J44 G46:J46 G48:J48 G50:J50 G52:J52 G54:J54 C16:J16 C17:F55">
    <cfRule type="expression" dxfId="18" priority="491" stopIfTrue="1">
      <formula>NOT(ISERROR(SEARCH("",#REF!)))</formula>
    </cfRule>
  </conditionalFormatting>
  <conditionalFormatting sqref="B17:B55">
    <cfRule type="expression" dxfId="17" priority="1" stopIfTrue="1">
      <formula>NOT(ISERROR(SEARCH("",#REF!)))</formula>
    </cfRule>
  </conditionalFormatting>
  <conditionalFormatting sqref="B17:B55">
    <cfRule type="expression" dxfId="16" priority="2" stopIfTrue="1">
      <formula>NOT(ISERROR(SEARCH("",#REF!)))</formula>
    </cfRule>
  </conditionalFormatting>
  <pageMargins left="0.70866141732283472" right="0.70866141732283472" top="0.74803149606299213" bottom="0.74803149606299213" header="0.31496062992125984" footer="0.31496062992125984"/>
  <pageSetup paperSize="9" scale="60"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15</xdr:row>
                    <xdr:rowOff>323850</xdr:rowOff>
                  </from>
                  <to>
                    <xdr:col>7</xdr:col>
                    <xdr:colOff>361950</xdr:colOff>
                    <xdr:row>15</xdr:row>
                    <xdr:rowOff>666750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190500</xdr:colOff>
                    <xdr:row>15</xdr:row>
                    <xdr:rowOff>323850</xdr:rowOff>
                  </from>
                  <to>
                    <xdr:col>9</xdr:col>
                    <xdr:colOff>381000</xdr:colOff>
                    <xdr:row>15</xdr:row>
                    <xdr:rowOff>666750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180975</xdr:colOff>
                    <xdr:row>16</xdr:row>
                    <xdr:rowOff>276225</xdr:rowOff>
                  </from>
                  <to>
                    <xdr:col>7</xdr:col>
                    <xdr:colOff>361950</xdr:colOff>
                    <xdr:row>16</xdr:row>
                    <xdr:rowOff>619125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190500</xdr:colOff>
                    <xdr:row>16</xdr:row>
                    <xdr:rowOff>276225</xdr:rowOff>
                  </from>
                  <to>
                    <xdr:col>9</xdr:col>
                    <xdr:colOff>381000</xdr:colOff>
                    <xdr:row>16</xdr:row>
                    <xdr:rowOff>619125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17</xdr:row>
                    <xdr:rowOff>266700</xdr:rowOff>
                  </from>
                  <to>
                    <xdr:col>7</xdr:col>
                    <xdr:colOff>361950</xdr:colOff>
                    <xdr:row>17</xdr:row>
                    <xdr:rowOff>600075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190500</xdr:colOff>
                    <xdr:row>17</xdr:row>
                    <xdr:rowOff>266700</xdr:rowOff>
                  </from>
                  <to>
                    <xdr:col>9</xdr:col>
                    <xdr:colOff>381000</xdr:colOff>
                    <xdr:row>17</xdr:row>
                    <xdr:rowOff>600075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180975</xdr:colOff>
                    <xdr:row>18</xdr:row>
                    <xdr:rowOff>238125</xdr:rowOff>
                  </from>
                  <to>
                    <xdr:col>7</xdr:col>
                    <xdr:colOff>361950</xdr:colOff>
                    <xdr:row>18</xdr:row>
                    <xdr:rowOff>590550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190500</xdr:colOff>
                    <xdr:row>18</xdr:row>
                    <xdr:rowOff>238125</xdr:rowOff>
                  </from>
                  <to>
                    <xdr:col>9</xdr:col>
                    <xdr:colOff>381000</xdr:colOff>
                    <xdr:row>18</xdr:row>
                    <xdr:rowOff>590550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180975</xdr:colOff>
                    <xdr:row>19</xdr:row>
                    <xdr:rowOff>257175</xdr:rowOff>
                  </from>
                  <to>
                    <xdr:col>7</xdr:col>
                    <xdr:colOff>361950</xdr:colOff>
                    <xdr:row>19</xdr:row>
                    <xdr:rowOff>600075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190500</xdr:colOff>
                    <xdr:row>19</xdr:row>
                    <xdr:rowOff>257175</xdr:rowOff>
                  </from>
                  <to>
                    <xdr:col>9</xdr:col>
                    <xdr:colOff>381000</xdr:colOff>
                    <xdr:row>19</xdr:row>
                    <xdr:rowOff>600075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180975</xdr:colOff>
                    <xdr:row>20</xdr:row>
                    <xdr:rowOff>238125</xdr:rowOff>
                  </from>
                  <to>
                    <xdr:col>7</xdr:col>
                    <xdr:colOff>361950</xdr:colOff>
                    <xdr:row>20</xdr:row>
                    <xdr:rowOff>590550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190500</xdr:colOff>
                    <xdr:row>20</xdr:row>
                    <xdr:rowOff>238125</xdr:rowOff>
                  </from>
                  <to>
                    <xdr:col>9</xdr:col>
                    <xdr:colOff>381000</xdr:colOff>
                    <xdr:row>20</xdr:row>
                    <xdr:rowOff>590550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7</xdr:col>
                    <xdr:colOff>180975</xdr:colOff>
                    <xdr:row>21</xdr:row>
                    <xdr:rowOff>323850</xdr:rowOff>
                  </from>
                  <to>
                    <xdr:col>7</xdr:col>
                    <xdr:colOff>361950</xdr:colOff>
                    <xdr:row>21</xdr:row>
                    <xdr:rowOff>666750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190500</xdr:colOff>
                    <xdr:row>21</xdr:row>
                    <xdr:rowOff>323850</xdr:rowOff>
                  </from>
                  <to>
                    <xdr:col>9</xdr:col>
                    <xdr:colOff>381000</xdr:colOff>
                    <xdr:row>21</xdr:row>
                    <xdr:rowOff>666750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180975</xdr:colOff>
                    <xdr:row>22</xdr:row>
                    <xdr:rowOff>314325</xdr:rowOff>
                  </from>
                  <to>
                    <xdr:col>7</xdr:col>
                    <xdr:colOff>361950</xdr:colOff>
                    <xdr:row>22</xdr:row>
                    <xdr:rowOff>647700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190500</xdr:colOff>
                    <xdr:row>22</xdr:row>
                    <xdr:rowOff>314325</xdr:rowOff>
                  </from>
                  <to>
                    <xdr:col>9</xdr:col>
                    <xdr:colOff>381000</xdr:colOff>
                    <xdr:row>22</xdr:row>
                    <xdr:rowOff>647700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7</xdr:col>
                    <xdr:colOff>180975</xdr:colOff>
                    <xdr:row>23</xdr:row>
                    <xdr:rowOff>285750</xdr:rowOff>
                  </from>
                  <to>
                    <xdr:col>7</xdr:col>
                    <xdr:colOff>361950</xdr:colOff>
                    <xdr:row>23</xdr:row>
                    <xdr:rowOff>638175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190500</xdr:colOff>
                    <xdr:row>23</xdr:row>
                    <xdr:rowOff>285750</xdr:rowOff>
                  </from>
                  <to>
                    <xdr:col>9</xdr:col>
                    <xdr:colOff>381000</xdr:colOff>
                    <xdr:row>23</xdr:row>
                    <xdr:rowOff>638175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180975</xdr:colOff>
                    <xdr:row>24</xdr:row>
                    <xdr:rowOff>304800</xdr:rowOff>
                  </from>
                  <to>
                    <xdr:col>7</xdr:col>
                    <xdr:colOff>361950</xdr:colOff>
                    <xdr:row>24</xdr:row>
                    <xdr:rowOff>647700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190500</xdr:colOff>
                    <xdr:row>24</xdr:row>
                    <xdr:rowOff>304800</xdr:rowOff>
                  </from>
                  <to>
                    <xdr:col>9</xdr:col>
                    <xdr:colOff>381000</xdr:colOff>
                    <xdr:row>24</xdr:row>
                    <xdr:rowOff>647700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180975</xdr:colOff>
                    <xdr:row>25</xdr:row>
                    <xdr:rowOff>257175</xdr:rowOff>
                  </from>
                  <to>
                    <xdr:col>7</xdr:col>
                    <xdr:colOff>361950</xdr:colOff>
                    <xdr:row>25</xdr:row>
                    <xdr:rowOff>600075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190500</xdr:colOff>
                    <xdr:row>25</xdr:row>
                    <xdr:rowOff>257175</xdr:rowOff>
                  </from>
                  <to>
                    <xdr:col>9</xdr:col>
                    <xdr:colOff>381000</xdr:colOff>
                    <xdr:row>25</xdr:row>
                    <xdr:rowOff>600075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7</xdr:col>
                    <xdr:colOff>180975</xdr:colOff>
                    <xdr:row>26</xdr:row>
                    <xdr:rowOff>342900</xdr:rowOff>
                  </from>
                  <to>
                    <xdr:col>7</xdr:col>
                    <xdr:colOff>361950</xdr:colOff>
                    <xdr:row>26</xdr:row>
                    <xdr:rowOff>685800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190500</xdr:colOff>
                    <xdr:row>26</xdr:row>
                    <xdr:rowOff>342900</xdr:rowOff>
                  </from>
                  <to>
                    <xdr:col>9</xdr:col>
                    <xdr:colOff>381000</xdr:colOff>
                    <xdr:row>26</xdr:row>
                    <xdr:rowOff>685800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7</xdr:col>
                    <xdr:colOff>180975</xdr:colOff>
                    <xdr:row>27</xdr:row>
                    <xdr:rowOff>333375</xdr:rowOff>
                  </from>
                  <to>
                    <xdr:col>7</xdr:col>
                    <xdr:colOff>361950</xdr:colOff>
                    <xdr:row>27</xdr:row>
                    <xdr:rowOff>685800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190500</xdr:colOff>
                    <xdr:row>27</xdr:row>
                    <xdr:rowOff>333375</xdr:rowOff>
                  </from>
                  <to>
                    <xdr:col>9</xdr:col>
                    <xdr:colOff>381000</xdr:colOff>
                    <xdr:row>27</xdr:row>
                    <xdr:rowOff>685800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7</xdr:col>
                    <xdr:colOff>180975</xdr:colOff>
                    <xdr:row>28</xdr:row>
                    <xdr:rowOff>304800</xdr:rowOff>
                  </from>
                  <to>
                    <xdr:col>7</xdr:col>
                    <xdr:colOff>361950</xdr:colOff>
                    <xdr:row>28</xdr:row>
                    <xdr:rowOff>647700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190500</xdr:colOff>
                    <xdr:row>28</xdr:row>
                    <xdr:rowOff>304800</xdr:rowOff>
                  </from>
                  <to>
                    <xdr:col>9</xdr:col>
                    <xdr:colOff>381000</xdr:colOff>
                    <xdr:row>28</xdr:row>
                    <xdr:rowOff>647700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7</xdr:col>
                    <xdr:colOff>180975</xdr:colOff>
                    <xdr:row>29</xdr:row>
                    <xdr:rowOff>323850</xdr:rowOff>
                  </from>
                  <to>
                    <xdr:col>7</xdr:col>
                    <xdr:colOff>361950</xdr:colOff>
                    <xdr:row>29</xdr:row>
                    <xdr:rowOff>666750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190500</xdr:colOff>
                    <xdr:row>29</xdr:row>
                    <xdr:rowOff>323850</xdr:rowOff>
                  </from>
                  <to>
                    <xdr:col>9</xdr:col>
                    <xdr:colOff>381000</xdr:colOff>
                    <xdr:row>29</xdr:row>
                    <xdr:rowOff>666750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180975</xdr:colOff>
                    <xdr:row>30</xdr:row>
                    <xdr:rowOff>285750</xdr:rowOff>
                  </from>
                  <to>
                    <xdr:col>7</xdr:col>
                    <xdr:colOff>361950</xdr:colOff>
                    <xdr:row>30</xdr:row>
                    <xdr:rowOff>638175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190500</xdr:colOff>
                    <xdr:row>30</xdr:row>
                    <xdr:rowOff>285750</xdr:rowOff>
                  </from>
                  <to>
                    <xdr:col>9</xdr:col>
                    <xdr:colOff>381000</xdr:colOff>
                    <xdr:row>30</xdr:row>
                    <xdr:rowOff>638175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7</xdr:col>
                    <xdr:colOff>180975</xdr:colOff>
                    <xdr:row>31</xdr:row>
                    <xdr:rowOff>371475</xdr:rowOff>
                  </from>
                  <to>
                    <xdr:col>7</xdr:col>
                    <xdr:colOff>361950</xdr:colOff>
                    <xdr:row>31</xdr:row>
                    <xdr:rowOff>714375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190500</xdr:colOff>
                    <xdr:row>31</xdr:row>
                    <xdr:rowOff>371475</xdr:rowOff>
                  </from>
                  <to>
                    <xdr:col>9</xdr:col>
                    <xdr:colOff>381000</xdr:colOff>
                    <xdr:row>31</xdr:row>
                    <xdr:rowOff>714375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7</xdr:col>
                    <xdr:colOff>180975</xdr:colOff>
                    <xdr:row>32</xdr:row>
                    <xdr:rowOff>361950</xdr:rowOff>
                  </from>
                  <to>
                    <xdr:col>7</xdr:col>
                    <xdr:colOff>361950</xdr:colOff>
                    <xdr:row>32</xdr:row>
                    <xdr:rowOff>695325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190500</xdr:colOff>
                    <xdr:row>32</xdr:row>
                    <xdr:rowOff>361950</xdr:rowOff>
                  </from>
                  <to>
                    <xdr:col>9</xdr:col>
                    <xdr:colOff>381000</xdr:colOff>
                    <xdr:row>32</xdr:row>
                    <xdr:rowOff>695325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7</xdr:col>
                    <xdr:colOff>180975</xdr:colOff>
                    <xdr:row>33</xdr:row>
                    <xdr:rowOff>333375</xdr:rowOff>
                  </from>
                  <to>
                    <xdr:col>7</xdr:col>
                    <xdr:colOff>361950</xdr:colOff>
                    <xdr:row>33</xdr:row>
                    <xdr:rowOff>685800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190500</xdr:colOff>
                    <xdr:row>33</xdr:row>
                    <xdr:rowOff>333375</xdr:rowOff>
                  </from>
                  <to>
                    <xdr:col>9</xdr:col>
                    <xdr:colOff>381000</xdr:colOff>
                    <xdr:row>33</xdr:row>
                    <xdr:rowOff>685800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7</xdr:col>
                    <xdr:colOff>180975</xdr:colOff>
                    <xdr:row>34</xdr:row>
                    <xdr:rowOff>352425</xdr:rowOff>
                  </from>
                  <to>
                    <xdr:col>7</xdr:col>
                    <xdr:colOff>361950</xdr:colOff>
                    <xdr:row>34</xdr:row>
                    <xdr:rowOff>695325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190500</xdr:colOff>
                    <xdr:row>34</xdr:row>
                    <xdr:rowOff>352425</xdr:rowOff>
                  </from>
                  <to>
                    <xdr:col>9</xdr:col>
                    <xdr:colOff>381000</xdr:colOff>
                    <xdr:row>34</xdr:row>
                    <xdr:rowOff>695325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xdr:col>
                    <xdr:colOff>180975</xdr:colOff>
                    <xdr:row>35</xdr:row>
                    <xdr:rowOff>285750</xdr:rowOff>
                  </from>
                  <to>
                    <xdr:col>7</xdr:col>
                    <xdr:colOff>361950</xdr:colOff>
                    <xdr:row>35</xdr:row>
                    <xdr:rowOff>638175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190500</xdr:colOff>
                    <xdr:row>35</xdr:row>
                    <xdr:rowOff>285750</xdr:rowOff>
                  </from>
                  <to>
                    <xdr:col>9</xdr:col>
                    <xdr:colOff>381000</xdr:colOff>
                    <xdr:row>35</xdr:row>
                    <xdr:rowOff>638175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7</xdr:col>
                    <xdr:colOff>180975</xdr:colOff>
                    <xdr:row>36</xdr:row>
                    <xdr:rowOff>371475</xdr:rowOff>
                  </from>
                  <to>
                    <xdr:col>7</xdr:col>
                    <xdr:colOff>361950</xdr:colOff>
                    <xdr:row>36</xdr:row>
                    <xdr:rowOff>714375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190500</xdr:colOff>
                    <xdr:row>36</xdr:row>
                    <xdr:rowOff>371475</xdr:rowOff>
                  </from>
                  <to>
                    <xdr:col>9</xdr:col>
                    <xdr:colOff>381000</xdr:colOff>
                    <xdr:row>36</xdr:row>
                    <xdr:rowOff>714375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7</xdr:col>
                    <xdr:colOff>180975</xdr:colOff>
                    <xdr:row>37</xdr:row>
                    <xdr:rowOff>361950</xdr:rowOff>
                  </from>
                  <to>
                    <xdr:col>7</xdr:col>
                    <xdr:colOff>361950</xdr:colOff>
                    <xdr:row>37</xdr:row>
                    <xdr:rowOff>695325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190500</xdr:colOff>
                    <xdr:row>37</xdr:row>
                    <xdr:rowOff>361950</xdr:rowOff>
                  </from>
                  <to>
                    <xdr:col>9</xdr:col>
                    <xdr:colOff>381000</xdr:colOff>
                    <xdr:row>37</xdr:row>
                    <xdr:rowOff>695325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7</xdr:col>
                    <xdr:colOff>180975</xdr:colOff>
                    <xdr:row>38</xdr:row>
                    <xdr:rowOff>333375</xdr:rowOff>
                  </from>
                  <to>
                    <xdr:col>7</xdr:col>
                    <xdr:colOff>361950</xdr:colOff>
                    <xdr:row>38</xdr:row>
                    <xdr:rowOff>685800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190500</xdr:colOff>
                    <xdr:row>38</xdr:row>
                    <xdr:rowOff>333375</xdr:rowOff>
                  </from>
                  <to>
                    <xdr:col>9</xdr:col>
                    <xdr:colOff>381000</xdr:colOff>
                    <xdr:row>38</xdr:row>
                    <xdr:rowOff>685800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7</xdr:col>
                    <xdr:colOff>180975</xdr:colOff>
                    <xdr:row>39</xdr:row>
                    <xdr:rowOff>352425</xdr:rowOff>
                  </from>
                  <to>
                    <xdr:col>7</xdr:col>
                    <xdr:colOff>361950</xdr:colOff>
                    <xdr:row>39</xdr:row>
                    <xdr:rowOff>695325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190500</xdr:colOff>
                    <xdr:row>39</xdr:row>
                    <xdr:rowOff>352425</xdr:rowOff>
                  </from>
                  <to>
                    <xdr:col>9</xdr:col>
                    <xdr:colOff>381000</xdr:colOff>
                    <xdr:row>39</xdr:row>
                    <xdr:rowOff>695325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7</xdr:col>
                    <xdr:colOff>180975</xdr:colOff>
                    <xdr:row>40</xdr:row>
                    <xdr:rowOff>209550</xdr:rowOff>
                  </from>
                  <to>
                    <xdr:col>7</xdr:col>
                    <xdr:colOff>361950</xdr:colOff>
                    <xdr:row>40</xdr:row>
                    <xdr:rowOff>552450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190500</xdr:colOff>
                    <xdr:row>40</xdr:row>
                    <xdr:rowOff>209550</xdr:rowOff>
                  </from>
                  <to>
                    <xdr:col>9</xdr:col>
                    <xdr:colOff>381000</xdr:colOff>
                    <xdr:row>40</xdr:row>
                    <xdr:rowOff>552450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7</xdr:col>
                    <xdr:colOff>180975</xdr:colOff>
                    <xdr:row>41</xdr:row>
                    <xdr:rowOff>295275</xdr:rowOff>
                  </from>
                  <to>
                    <xdr:col>7</xdr:col>
                    <xdr:colOff>361950</xdr:colOff>
                    <xdr:row>41</xdr:row>
                    <xdr:rowOff>638175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190500</xdr:colOff>
                    <xdr:row>41</xdr:row>
                    <xdr:rowOff>295275</xdr:rowOff>
                  </from>
                  <to>
                    <xdr:col>9</xdr:col>
                    <xdr:colOff>381000</xdr:colOff>
                    <xdr:row>41</xdr:row>
                    <xdr:rowOff>638175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7</xdr:col>
                    <xdr:colOff>180975</xdr:colOff>
                    <xdr:row>42</xdr:row>
                    <xdr:rowOff>285750</xdr:rowOff>
                  </from>
                  <to>
                    <xdr:col>7</xdr:col>
                    <xdr:colOff>361950</xdr:colOff>
                    <xdr:row>42</xdr:row>
                    <xdr:rowOff>638175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190500</xdr:colOff>
                    <xdr:row>42</xdr:row>
                    <xdr:rowOff>285750</xdr:rowOff>
                  </from>
                  <to>
                    <xdr:col>9</xdr:col>
                    <xdr:colOff>381000</xdr:colOff>
                    <xdr:row>42</xdr:row>
                    <xdr:rowOff>638175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7</xdr:col>
                    <xdr:colOff>180975</xdr:colOff>
                    <xdr:row>43</xdr:row>
                    <xdr:rowOff>257175</xdr:rowOff>
                  </from>
                  <to>
                    <xdr:col>7</xdr:col>
                    <xdr:colOff>361950</xdr:colOff>
                    <xdr:row>43</xdr:row>
                    <xdr:rowOff>600075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190500</xdr:colOff>
                    <xdr:row>43</xdr:row>
                    <xdr:rowOff>257175</xdr:rowOff>
                  </from>
                  <to>
                    <xdr:col>9</xdr:col>
                    <xdr:colOff>381000</xdr:colOff>
                    <xdr:row>43</xdr:row>
                    <xdr:rowOff>600075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7</xdr:col>
                    <xdr:colOff>180975</xdr:colOff>
                    <xdr:row>44</xdr:row>
                    <xdr:rowOff>276225</xdr:rowOff>
                  </from>
                  <to>
                    <xdr:col>7</xdr:col>
                    <xdr:colOff>361950</xdr:colOff>
                    <xdr:row>44</xdr:row>
                    <xdr:rowOff>619125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190500</xdr:colOff>
                    <xdr:row>44</xdr:row>
                    <xdr:rowOff>276225</xdr:rowOff>
                  </from>
                  <to>
                    <xdr:col>9</xdr:col>
                    <xdr:colOff>381000</xdr:colOff>
                    <xdr:row>44</xdr:row>
                    <xdr:rowOff>619125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7</xdr:col>
                    <xdr:colOff>180975</xdr:colOff>
                    <xdr:row>45</xdr:row>
                    <xdr:rowOff>247650</xdr:rowOff>
                  </from>
                  <to>
                    <xdr:col>7</xdr:col>
                    <xdr:colOff>361950</xdr:colOff>
                    <xdr:row>45</xdr:row>
                    <xdr:rowOff>590550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190500</xdr:colOff>
                    <xdr:row>45</xdr:row>
                    <xdr:rowOff>247650</xdr:rowOff>
                  </from>
                  <to>
                    <xdr:col>9</xdr:col>
                    <xdr:colOff>381000</xdr:colOff>
                    <xdr:row>45</xdr:row>
                    <xdr:rowOff>590550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7</xdr:col>
                    <xdr:colOff>180975</xdr:colOff>
                    <xdr:row>46</xdr:row>
                    <xdr:rowOff>333375</xdr:rowOff>
                  </from>
                  <to>
                    <xdr:col>7</xdr:col>
                    <xdr:colOff>361950</xdr:colOff>
                    <xdr:row>46</xdr:row>
                    <xdr:rowOff>685800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190500</xdr:colOff>
                    <xdr:row>46</xdr:row>
                    <xdr:rowOff>333375</xdr:rowOff>
                  </from>
                  <to>
                    <xdr:col>9</xdr:col>
                    <xdr:colOff>381000</xdr:colOff>
                    <xdr:row>46</xdr:row>
                    <xdr:rowOff>685800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7</xdr:col>
                    <xdr:colOff>180975</xdr:colOff>
                    <xdr:row>47</xdr:row>
                    <xdr:rowOff>323850</xdr:rowOff>
                  </from>
                  <to>
                    <xdr:col>7</xdr:col>
                    <xdr:colOff>361950</xdr:colOff>
                    <xdr:row>47</xdr:row>
                    <xdr:rowOff>666750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190500</xdr:colOff>
                    <xdr:row>47</xdr:row>
                    <xdr:rowOff>323850</xdr:rowOff>
                  </from>
                  <to>
                    <xdr:col>9</xdr:col>
                    <xdr:colOff>381000</xdr:colOff>
                    <xdr:row>47</xdr:row>
                    <xdr:rowOff>666750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7</xdr:col>
                    <xdr:colOff>180975</xdr:colOff>
                    <xdr:row>48</xdr:row>
                    <xdr:rowOff>295275</xdr:rowOff>
                  </from>
                  <to>
                    <xdr:col>7</xdr:col>
                    <xdr:colOff>361950</xdr:colOff>
                    <xdr:row>48</xdr:row>
                    <xdr:rowOff>638175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190500</xdr:colOff>
                    <xdr:row>48</xdr:row>
                    <xdr:rowOff>295275</xdr:rowOff>
                  </from>
                  <to>
                    <xdr:col>9</xdr:col>
                    <xdr:colOff>381000</xdr:colOff>
                    <xdr:row>48</xdr:row>
                    <xdr:rowOff>638175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7</xdr:col>
                    <xdr:colOff>180975</xdr:colOff>
                    <xdr:row>49</xdr:row>
                    <xdr:rowOff>314325</xdr:rowOff>
                  </from>
                  <to>
                    <xdr:col>7</xdr:col>
                    <xdr:colOff>361950</xdr:colOff>
                    <xdr:row>49</xdr:row>
                    <xdr:rowOff>647700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190500</xdr:colOff>
                    <xdr:row>49</xdr:row>
                    <xdr:rowOff>314325</xdr:rowOff>
                  </from>
                  <to>
                    <xdr:col>9</xdr:col>
                    <xdr:colOff>381000</xdr:colOff>
                    <xdr:row>49</xdr:row>
                    <xdr:rowOff>647700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7</xdr:col>
                    <xdr:colOff>180975</xdr:colOff>
                    <xdr:row>50</xdr:row>
                    <xdr:rowOff>266700</xdr:rowOff>
                  </from>
                  <to>
                    <xdr:col>7</xdr:col>
                    <xdr:colOff>361950</xdr:colOff>
                    <xdr:row>50</xdr:row>
                    <xdr:rowOff>600075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190500</xdr:colOff>
                    <xdr:row>50</xdr:row>
                    <xdr:rowOff>266700</xdr:rowOff>
                  </from>
                  <to>
                    <xdr:col>9</xdr:col>
                    <xdr:colOff>381000</xdr:colOff>
                    <xdr:row>50</xdr:row>
                    <xdr:rowOff>600075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7</xdr:col>
                    <xdr:colOff>180975</xdr:colOff>
                    <xdr:row>51</xdr:row>
                    <xdr:rowOff>352425</xdr:rowOff>
                  </from>
                  <to>
                    <xdr:col>7</xdr:col>
                    <xdr:colOff>361950</xdr:colOff>
                    <xdr:row>51</xdr:row>
                    <xdr:rowOff>695325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190500</xdr:colOff>
                    <xdr:row>51</xdr:row>
                    <xdr:rowOff>352425</xdr:rowOff>
                  </from>
                  <to>
                    <xdr:col>9</xdr:col>
                    <xdr:colOff>381000</xdr:colOff>
                    <xdr:row>51</xdr:row>
                    <xdr:rowOff>695325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7</xdr:col>
                    <xdr:colOff>180975</xdr:colOff>
                    <xdr:row>52</xdr:row>
                    <xdr:rowOff>342900</xdr:rowOff>
                  </from>
                  <to>
                    <xdr:col>7</xdr:col>
                    <xdr:colOff>361950</xdr:colOff>
                    <xdr:row>52</xdr:row>
                    <xdr:rowOff>685800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190500</xdr:colOff>
                    <xdr:row>52</xdr:row>
                    <xdr:rowOff>342900</xdr:rowOff>
                  </from>
                  <to>
                    <xdr:col>9</xdr:col>
                    <xdr:colOff>381000</xdr:colOff>
                    <xdr:row>52</xdr:row>
                    <xdr:rowOff>685800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7</xdr:col>
                    <xdr:colOff>180975</xdr:colOff>
                    <xdr:row>53</xdr:row>
                    <xdr:rowOff>314325</xdr:rowOff>
                  </from>
                  <to>
                    <xdr:col>7</xdr:col>
                    <xdr:colOff>361950</xdr:colOff>
                    <xdr:row>53</xdr:row>
                    <xdr:rowOff>647700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190500</xdr:colOff>
                    <xdr:row>53</xdr:row>
                    <xdr:rowOff>314325</xdr:rowOff>
                  </from>
                  <to>
                    <xdr:col>9</xdr:col>
                    <xdr:colOff>381000</xdr:colOff>
                    <xdr:row>53</xdr:row>
                    <xdr:rowOff>647700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7</xdr:col>
                    <xdr:colOff>180975</xdr:colOff>
                    <xdr:row>54</xdr:row>
                    <xdr:rowOff>333375</xdr:rowOff>
                  </from>
                  <to>
                    <xdr:col>7</xdr:col>
                    <xdr:colOff>361950</xdr:colOff>
                    <xdr:row>54</xdr:row>
                    <xdr:rowOff>685800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190500</xdr:colOff>
                    <xdr:row>54</xdr:row>
                    <xdr:rowOff>333375</xdr:rowOff>
                  </from>
                  <to>
                    <xdr:col>9</xdr:col>
                    <xdr:colOff>381000</xdr:colOff>
                    <xdr:row>54</xdr:row>
                    <xdr:rowOff>685800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2:CO48"/>
  <sheetViews>
    <sheetView showGridLines="0" showRowColHeaders="0" zoomScaleNormal="100" zoomScaleSheetLayoutView="100" workbookViewId="0">
      <selection activeCell="F11" sqref="F11:AL11"/>
    </sheetView>
  </sheetViews>
  <sheetFormatPr defaultColWidth="0" defaultRowHeight="12.75" x14ac:dyDescent="0.2"/>
  <cols>
    <col min="1" max="1" width="11.85546875" customWidth="1"/>
    <col min="2" max="3" width="4.85546875" customWidth="1"/>
    <col min="4" max="4" width="28" customWidth="1"/>
    <col min="5" max="5" width="4.85546875" customWidth="1"/>
    <col min="6" max="6" width="28" customWidth="1"/>
    <col min="7" max="7" width="8.42578125" customWidth="1"/>
    <col min="8" max="8" width="11.85546875" customWidth="1"/>
    <col min="9" max="38" width="2.42578125" customWidth="1"/>
    <col min="39" max="39" width="3.28515625" style="179" customWidth="1"/>
    <col min="40" max="48" width="3.28515625" style="297" hidden="1" customWidth="1"/>
    <col min="49" max="51" width="5.140625" style="298" hidden="1" customWidth="1"/>
    <col min="52" max="53" width="4.5703125" style="298" hidden="1" customWidth="1"/>
    <col min="54" max="54" width="4.5703125" style="299" hidden="1" customWidth="1"/>
    <col min="55" max="55" width="4.5703125" style="298" hidden="1" customWidth="1"/>
    <col min="56" max="56" width="4.5703125" style="299" hidden="1" customWidth="1"/>
    <col min="57" max="62" width="4.5703125" style="298" hidden="1" customWidth="1"/>
    <col min="63" max="63" width="4.5703125" style="300" hidden="1" customWidth="1"/>
    <col min="64" max="67" width="4.5703125" style="301" hidden="1" customWidth="1"/>
    <col min="68" max="68" width="7.28515625" style="301" hidden="1" customWidth="1"/>
    <col min="69" max="69" width="6.7109375" style="301" hidden="1" customWidth="1"/>
    <col min="70" max="72" width="6.7109375" style="302" hidden="1" customWidth="1"/>
    <col min="73" max="73" width="4.85546875" style="302" hidden="1" customWidth="1"/>
    <col min="74" max="79" width="5.7109375" style="302" hidden="1" customWidth="1"/>
    <col min="80" max="16384" width="9.140625" style="297" hidden="1"/>
  </cols>
  <sheetData>
    <row r="2" spans="2:79" ht="18.75" customHeight="1" x14ac:dyDescent="0.2">
      <c r="B2" s="399" t="s">
        <v>140</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4" spans="2:79" ht="15" x14ac:dyDescent="0.2">
      <c r="C4" s="275" t="s">
        <v>2</v>
      </c>
      <c r="E4" s="166" t="s">
        <v>7</v>
      </c>
      <c r="F4" s="287" t="str">
        <f>IF('DATA AWAL'!$D$4="","",'DATA AWAL'!$D$4)</f>
        <v>SMAN 2 PURWOKERTO</v>
      </c>
      <c r="G4" s="287"/>
      <c r="H4" s="287"/>
      <c r="I4" s="181"/>
      <c r="J4" s="181"/>
      <c r="K4" s="181"/>
      <c r="L4" s="287"/>
      <c r="M4" s="287"/>
      <c r="N4" s="287"/>
      <c r="O4" s="287"/>
      <c r="P4" s="287"/>
      <c r="Q4" s="287"/>
      <c r="R4" s="287"/>
      <c r="S4" s="287"/>
      <c r="T4" s="287"/>
      <c r="U4" s="287"/>
      <c r="V4" s="287"/>
      <c r="W4" s="287"/>
      <c r="X4" s="287"/>
      <c r="Y4" s="287"/>
      <c r="Z4" s="287"/>
      <c r="AA4" s="287"/>
      <c r="AB4" s="287"/>
      <c r="AC4" s="287"/>
      <c r="AD4" s="181"/>
      <c r="AE4" s="181"/>
      <c r="AF4" s="181"/>
      <c r="AG4" s="181"/>
      <c r="AH4" s="181"/>
      <c r="AI4" s="181"/>
      <c r="AJ4" s="181"/>
      <c r="AK4" s="181"/>
      <c r="AL4" s="181"/>
    </row>
    <row r="5" spans="2:79" ht="15" x14ac:dyDescent="0.2">
      <c r="C5" s="275" t="s">
        <v>5</v>
      </c>
      <c r="E5" s="166" t="s">
        <v>7</v>
      </c>
      <c r="F5" s="287" t="str">
        <f>IF('DATA AWAL'!$D$5="","",'DATA AWAL'!$D$5)</f>
        <v>LANGGENG HADI P.</v>
      </c>
      <c r="G5" s="287"/>
      <c r="H5" s="287"/>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row>
    <row r="6" spans="2:79" ht="15" x14ac:dyDescent="0.2">
      <c r="C6" s="275" t="s">
        <v>6</v>
      </c>
      <c r="E6" s="166" t="s">
        <v>7</v>
      </c>
      <c r="F6" s="287" t="str">
        <f>IF('DATA AWAL'!$D$6="","",'DATA AWAL'!$D$6)</f>
        <v>196906281992031006</v>
      </c>
      <c r="G6" s="287"/>
      <c r="H6" s="287"/>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row>
    <row r="7" spans="2:79" ht="15" x14ac:dyDescent="0.2">
      <c r="C7" s="275" t="s">
        <v>3</v>
      </c>
      <c r="E7" s="166" t="s">
        <v>7</v>
      </c>
      <c r="F7" s="287" t="str">
        <f>IF('DATA AWAL'!$D$7="","",'DATA AWAL'!$D$7)</f>
        <v>Pendidikan Agama Buddha dan Budi Pekerti</v>
      </c>
      <c r="G7" s="287"/>
      <c r="H7" s="287"/>
      <c r="I7" s="181"/>
      <c r="J7" s="181"/>
      <c r="K7" s="181"/>
      <c r="L7" s="287"/>
      <c r="M7" s="287"/>
      <c r="N7" s="287"/>
      <c r="O7" s="287"/>
      <c r="P7" s="287"/>
      <c r="Q7" s="287"/>
      <c r="R7" s="287"/>
      <c r="S7" s="287"/>
      <c r="T7" s="287"/>
      <c r="U7" s="287"/>
      <c r="V7" s="287"/>
      <c r="W7" s="287"/>
      <c r="X7" s="287"/>
      <c r="Y7" s="287"/>
      <c r="Z7" s="287"/>
      <c r="AA7" s="287"/>
      <c r="AB7" s="181"/>
      <c r="AC7" s="181"/>
      <c r="AD7" s="181"/>
      <c r="AE7" s="181"/>
      <c r="AF7" s="181"/>
      <c r="AG7" s="181"/>
      <c r="AH7" s="181"/>
      <c r="AI7" s="181"/>
      <c r="AJ7" s="181"/>
      <c r="AK7" s="181"/>
      <c r="AL7" s="181"/>
    </row>
    <row r="8" spans="2:79" ht="15" x14ac:dyDescent="0.2">
      <c r="C8" s="275" t="s">
        <v>14</v>
      </c>
      <c r="E8" s="166" t="s">
        <v>7</v>
      </c>
      <c r="F8" s="287" t="str">
        <f>IF('DATA AWAL'!$D$8="","",'DATA AWAL'!$D$8)</f>
        <v>X</v>
      </c>
      <c r="G8" s="287"/>
      <c r="H8" s="287"/>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row>
    <row r="9" spans="2:79" ht="15" x14ac:dyDescent="0.2">
      <c r="C9" s="275" t="s">
        <v>13</v>
      </c>
      <c r="E9" s="166" t="s">
        <v>7</v>
      </c>
      <c r="F9" s="287" t="str">
        <f>IF('DATA AWAL'!$D$9="","",'DATA AWAL'!$D$9)</f>
        <v>MIPA</v>
      </c>
      <c r="G9" s="287"/>
      <c r="H9" s="287"/>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BJ9" s="298" t="s">
        <v>55</v>
      </c>
    </row>
    <row r="10" spans="2:79" ht="15" x14ac:dyDescent="0.2">
      <c r="C10" s="275" t="s">
        <v>4</v>
      </c>
      <c r="D10" s="2"/>
      <c r="E10" s="166" t="s">
        <v>7</v>
      </c>
      <c r="F10" s="287" t="str">
        <f>IF('DATA AWAL'!$D$10="","",'DATA AWAL'!$D$10)</f>
        <v>2017-2018</v>
      </c>
      <c r="G10" s="287"/>
      <c r="H10" s="287"/>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row>
    <row r="11" spans="2:79" ht="66.75" customHeight="1" x14ac:dyDescent="0.2">
      <c r="C11" s="285" t="s">
        <v>442</v>
      </c>
      <c r="D11" s="2"/>
      <c r="E11" s="286" t="s">
        <v>7</v>
      </c>
      <c r="F11" s="395" t="str">
        <f>'RINCIAN PROG TAHUNAN'!F11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row>
    <row r="12" spans="2:79" ht="39" customHeight="1" x14ac:dyDescent="0.2">
      <c r="C12" s="285" t="s">
        <v>442</v>
      </c>
      <c r="D12" s="2"/>
      <c r="E12" s="286" t="s">
        <v>7</v>
      </c>
      <c r="F12" s="395" t="str">
        <f>'RINCIAN PROG TAHUNAN'!F12</f>
        <v>4. mengolah, menalar, dan menyaji dalam ranah konkret dan ranah abstrak terkait dengan pengembangan dari yang dipelajarinya di sekolah secara mandiri, dan mampu menggunakan metoda sesuai kaidah keilmuan</v>
      </c>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row>
    <row r="14" spans="2:79" ht="14.25" customHeight="1" x14ac:dyDescent="0.2">
      <c r="B14" s="396" t="s">
        <v>8</v>
      </c>
      <c r="C14" s="416" t="s">
        <v>119</v>
      </c>
      <c r="D14" s="404"/>
      <c r="E14" s="403" t="s">
        <v>120</v>
      </c>
      <c r="F14" s="404"/>
      <c r="G14" s="396" t="s">
        <v>17</v>
      </c>
      <c r="H14" s="396" t="s">
        <v>443</v>
      </c>
      <c r="I14" s="402" t="s">
        <v>9</v>
      </c>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258"/>
      <c r="AN14" s="303"/>
      <c r="AO14" s="303"/>
      <c r="AP14" s="303"/>
      <c r="AQ14" s="303"/>
      <c r="AR14" s="303"/>
      <c r="AS14" s="303"/>
      <c r="AT14" s="303"/>
      <c r="AU14" s="303"/>
      <c r="AV14" s="303"/>
    </row>
    <row r="15" spans="2:79" ht="14.25" customHeight="1" x14ac:dyDescent="0.2">
      <c r="B15" s="397"/>
      <c r="C15" s="417"/>
      <c r="D15" s="406"/>
      <c r="E15" s="405"/>
      <c r="F15" s="406"/>
      <c r="G15" s="397"/>
      <c r="H15" s="397"/>
      <c r="I15" s="400" t="str">
        <f>DATA!F9</f>
        <v>Juli 2017</v>
      </c>
      <c r="J15" s="400"/>
      <c r="K15" s="400"/>
      <c r="L15" s="400"/>
      <c r="M15" s="400"/>
      <c r="N15" s="400" t="str">
        <f>DATA!H9</f>
        <v>Agts 2017</v>
      </c>
      <c r="O15" s="400"/>
      <c r="P15" s="400"/>
      <c r="Q15" s="400"/>
      <c r="R15" s="400"/>
      <c r="S15" s="400" t="str">
        <f>DATA!J9</f>
        <v>Sep 2017</v>
      </c>
      <c r="T15" s="400"/>
      <c r="U15" s="400"/>
      <c r="V15" s="400"/>
      <c r="W15" s="400"/>
      <c r="X15" s="400" t="str">
        <f>DATA!L9</f>
        <v>Okt 2017</v>
      </c>
      <c r="Y15" s="400"/>
      <c r="Z15" s="400"/>
      <c r="AA15" s="400"/>
      <c r="AB15" s="400"/>
      <c r="AC15" s="400" t="str">
        <f>DATA!N9</f>
        <v>Nov 2017</v>
      </c>
      <c r="AD15" s="400"/>
      <c r="AE15" s="400"/>
      <c r="AF15" s="400"/>
      <c r="AG15" s="400"/>
      <c r="AH15" s="401" t="str">
        <f>DATA!P9</f>
        <v>Des 2017</v>
      </c>
      <c r="AI15" s="401"/>
      <c r="AJ15" s="401"/>
      <c r="AK15" s="401"/>
      <c r="AL15" s="401"/>
      <c r="AM15" s="260"/>
      <c r="AN15" s="304"/>
      <c r="AO15" s="304"/>
      <c r="AP15" s="304"/>
      <c r="AQ15" s="304"/>
      <c r="AR15" s="304"/>
      <c r="AS15" s="304"/>
      <c r="AT15" s="304"/>
      <c r="AU15" s="304"/>
      <c r="AV15" s="304"/>
      <c r="AZ15" s="305" t="s">
        <v>132</v>
      </c>
      <c r="BA15" s="305"/>
      <c r="BB15" s="305"/>
      <c r="BC15" s="305"/>
      <c r="BD15" s="305"/>
      <c r="BE15" s="305"/>
      <c r="BH15" s="306"/>
      <c r="BI15" s="306"/>
      <c r="BJ15" s="306" t="s">
        <v>133</v>
      </c>
      <c r="BK15" s="306"/>
      <c r="BL15" s="306"/>
      <c r="BM15" s="306"/>
      <c r="BN15" s="306"/>
      <c r="BO15" s="306"/>
      <c r="BP15" s="415" t="s">
        <v>134</v>
      </c>
      <c r="BQ15" s="415"/>
      <c r="BR15" s="415"/>
      <c r="BS15" s="415"/>
      <c r="BT15" s="415"/>
      <c r="BU15" s="415"/>
      <c r="BV15" s="415" t="s">
        <v>134</v>
      </c>
      <c r="BW15" s="415"/>
      <c r="BX15" s="415"/>
      <c r="BY15" s="415"/>
      <c r="BZ15" s="415"/>
      <c r="CA15" s="415"/>
    </row>
    <row r="16" spans="2:79" ht="14.25" customHeight="1" x14ac:dyDescent="0.2">
      <c r="B16" s="397"/>
      <c r="C16" s="417"/>
      <c r="D16" s="406"/>
      <c r="E16" s="405"/>
      <c r="F16" s="406"/>
      <c r="G16" s="397"/>
      <c r="H16" s="397" t="s">
        <v>444</v>
      </c>
      <c r="I16" s="409">
        <f>'MINGGU EFFEKTIF'!G18</f>
        <v>5</v>
      </c>
      <c r="J16" s="410"/>
      <c r="K16" s="410"/>
      <c r="L16" s="410"/>
      <c r="M16" s="411"/>
      <c r="N16" s="409">
        <f>'MINGGU EFFEKTIF'!G19</f>
        <v>4</v>
      </c>
      <c r="O16" s="410"/>
      <c r="P16" s="410"/>
      <c r="Q16" s="410"/>
      <c r="R16" s="411"/>
      <c r="S16" s="409">
        <f>'MINGGU EFFEKTIF'!G20</f>
        <v>5</v>
      </c>
      <c r="T16" s="410"/>
      <c r="U16" s="410"/>
      <c r="V16" s="410"/>
      <c r="W16" s="411"/>
      <c r="X16" s="409">
        <f>'MINGGU EFFEKTIF'!G21</f>
        <v>5</v>
      </c>
      <c r="Y16" s="410"/>
      <c r="Z16" s="410"/>
      <c r="AA16" s="410"/>
      <c r="AB16" s="411"/>
      <c r="AC16" s="409">
        <f>'MINGGU EFFEKTIF'!G22</f>
        <v>4</v>
      </c>
      <c r="AD16" s="410"/>
      <c r="AE16" s="410"/>
      <c r="AF16" s="410"/>
      <c r="AG16" s="411"/>
      <c r="AH16" s="412">
        <f>'MINGGU EFFEKTIF'!G23</f>
        <v>5</v>
      </c>
      <c r="AI16" s="413"/>
      <c r="AJ16" s="413"/>
      <c r="AK16" s="413"/>
      <c r="AL16" s="414"/>
      <c r="AM16" s="260"/>
      <c r="AN16" s="304"/>
      <c r="AO16" s="304"/>
      <c r="AP16" s="304"/>
      <c r="AQ16" s="304"/>
      <c r="AR16" s="304"/>
      <c r="AS16" s="304"/>
      <c r="AT16" s="304"/>
      <c r="AU16" s="304"/>
      <c r="AV16" s="304"/>
      <c r="BB16" s="298"/>
      <c r="BD16" s="298"/>
      <c r="BK16" s="301"/>
      <c r="BR16" s="301"/>
      <c r="BS16" s="301"/>
      <c r="BT16" s="301"/>
      <c r="BU16" s="301"/>
      <c r="BV16" s="301"/>
      <c r="BW16" s="301"/>
      <c r="BX16" s="301"/>
      <c r="BY16" s="301"/>
    </row>
    <row r="17" spans="2:93" ht="14.25" customHeight="1" x14ac:dyDescent="0.2">
      <c r="B17" s="398"/>
      <c r="C17" s="418"/>
      <c r="D17" s="408"/>
      <c r="E17" s="407"/>
      <c r="F17" s="408"/>
      <c r="G17" s="398"/>
      <c r="H17" s="398"/>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64"/>
      <c r="AN17" s="307"/>
      <c r="AO17" s="307"/>
      <c r="AP17" s="307"/>
      <c r="AQ17" s="307"/>
      <c r="AR17" s="307"/>
      <c r="AS17" s="307"/>
      <c r="AT17" s="307"/>
      <c r="AU17" s="307"/>
      <c r="AV17" s="307"/>
    </row>
    <row r="18" spans="2:93" ht="66.75" customHeight="1" x14ac:dyDescent="0.2">
      <c r="B18" s="211" t="str">
        <f>IF(F7="",F7,"1")</f>
        <v>1</v>
      </c>
      <c r="C18" s="211" t="str">
        <f t="shared" ref="C18:G19" si="0">BQ18</f>
        <v>3.1</v>
      </c>
      <c r="D18" s="212" t="str">
        <f t="shared" si="0"/>
        <v>menganalisis sejarah penyiaran agama Buddha pada zaman Mataram Kuno, Sriwijaya, zaman penjajahan dan kemerdekaan hingga masa sekarang</v>
      </c>
      <c r="E18" s="211" t="str">
        <f t="shared" si="0"/>
        <v>4.1</v>
      </c>
      <c r="F18" s="212" t="str">
        <f t="shared" si="0"/>
        <v>menyaji sejarah penyiaran agama Buddha pada zaman Mataram Kuno, Sriwijaya, zaman penjajahan dan kemerdekaan hingga masa sekarang</v>
      </c>
      <c r="G18" s="221">
        <f t="shared" si="0"/>
        <v>0</v>
      </c>
      <c r="H18" s="221"/>
      <c r="I18" s="15"/>
      <c r="J18" s="15"/>
      <c r="K18" s="273"/>
      <c r="L18" s="273"/>
      <c r="M18" s="273"/>
      <c r="N18" s="273"/>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66"/>
      <c r="AN18" s="308"/>
      <c r="AO18" s="308"/>
      <c r="AP18" s="308"/>
      <c r="AQ18" s="308"/>
      <c r="AR18" s="308"/>
      <c r="AS18" s="308"/>
      <c r="AT18" s="308"/>
      <c r="AU18" s="308"/>
      <c r="AV18" s="308"/>
      <c r="AW18" s="298">
        <f t="shared" ref="AW18:AW28" si="1">IFERROR(SMALL($AX$18:$AX$32,ROW(1:1)),"")</f>
        <v>1.0001</v>
      </c>
      <c r="AX18" s="298">
        <f>IFERROR(AZ18+(AY18/10000),"")</f>
        <v>1.0001</v>
      </c>
      <c r="AY18" s="298">
        <v>1</v>
      </c>
      <c r="AZ18" s="298" t="str">
        <f>'RINCIAN PROG TAHUNAN'!Q16</f>
        <v>1</v>
      </c>
      <c r="BA18" s="298" t="str">
        <f>'RINCIAN PROG TAHUNAN'!R16</f>
        <v>3.1</v>
      </c>
      <c r="BB18" s="299" t="str">
        <f>'RINCIAN PROG TAHUNAN'!S16</f>
        <v>menganalisis sejarah penyiaran agama Buddha pada zaman Mataram Kuno, Sriwijaya, zaman penjajahan dan kemerdekaan hingga masa sekarang</v>
      </c>
      <c r="BC18" s="298" t="str">
        <f>'RINCIAN PROG TAHUNAN'!T16</f>
        <v>4.1</v>
      </c>
      <c r="BD18" s="299" t="str">
        <f>'RINCIAN PROG TAHUNAN'!U16</f>
        <v>menyaji sejarah penyiaran agama Buddha pada zaman Mataram Kuno, Sriwijaya, zaman penjajahan dan kemerdekaan hingga masa sekarang</v>
      </c>
      <c r="BE18" s="298">
        <f>'RINCIAN PROG TAHUNAN'!V16</f>
        <v>0</v>
      </c>
      <c r="BG18" s="298">
        <f t="shared" ref="BG18:BG28" si="2">IFERROR(SMALL($BH$18:$BH$32,ROW(1:1)),"")</f>
        <v>4.0004</v>
      </c>
      <c r="BH18" s="298" t="str">
        <f>IFERROR(BJ18+(AY18/10000),"")</f>
        <v/>
      </c>
      <c r="BJ18" s="298" t="str">
        <f>'RINCIAN PROG TAHUNAN'!Y16</f>
        <v/>
      </c>
      <c r="BK18" s="299" t="str">
        <f>'RINCIAN PROG TAHUNAN'!Z16</f>
        <v/>
      </c>
      <c r="BL18" s="299" t="str">
        <f>'RINCIAN PROG TAHUNAN'!AA16</f>
        <v/>
      </c>
      <c r="BM18" s="298" t="str">
        <f>'RINCIAN PROG TAHUNAN'!AB16</f>
        <v/>
      </c>
      <c r="BN18" s="299" t="str">
        <f>'RINCIAN PROG TAHUNAN'!AC16</f>
        <v/>
      </c>
      <c r="BO18" s="298" t="str">
        <f>'RINCIAN PROG TAHUNAN'!AD16</f>
        <v/>
      </c>
      <c r="BP18" s="298" t="str">
        <f t="shared" ref="BP18:BP32" si="3">IF(AW18="","",VLOOKUP(AW18,$AX$18:$BE$32,3,FALSE))</f>
        <v>1</v>
      </c>
      <c r="BQ18" s="299" t="str">
        <f t="shared" ref="BQ18:BQ32" si="4">IF(AW18="","",VLOOKUP(AW18,$AX$18:$BE$32,4,FALSE))</f>
        <v>3.1</v>
      </c>
      <c r="BR18" s="299" t="str">
        <f>IF(AW18="","",VLOOKUP(AW18,$AX$18:$BE$32,5,FALSE))</f>
        <v>menganalisis sejarah penyiaran agama Buddha pada zaman Mataram Kuno, Sriwijaya, zaman penjajahan dan kemerdekaan hingga masa sekarang</v>
      </c>
      <c r="BS18" s="298" t="str">
        <f t="shared" ref="BS18:BS32" si="5">IF(AW18="","",VLOOKUP(AW18,$AX$18:$BE$32,6,FALSE))</f>
        <v>4.1</v>
      </c>
      <c r="BT18" s="299" t="str">
        <f t="shared" ref="BT18:BT32" si="6">IF(AW18="","",VLOOKUP(AW18,$AX$18:$BE$32,7,FALSE))</f>
        <v>menyaji sejarah penyiaran agama Buddha pada zaman Mataram Kuno, Sriwijaya, zaman penjajahan dan kemerdekaan hingga masa sekarang</v>
      </c>
      <c r="BU18" s="298">
        <f t="shared" ref="BU18:BU32" si="7">IF(AW18="","",VLOOKUP(AW18,$AX$18:$BE$32,8,FALSE))</f>
        <v>0</v>
      </c>
      <c r="BV18" s="298">
        <f>IF(BG18="","",VLOOKUP(BG18,$BH$18:$BO$32,3,FALSE))</f>
        <v>4</v>
      </c>
      <c r="BW18" s="298" t="str">
        <f>IF(BG18="","",VLOOKUP(BG18,$BH$18:$BO$32,4,FALSE))</f>
        <v>3.4</v>
      </c>
      <c r="BX18" s="299" t="str">
        <f>IF(BG18="","",VLOOKUP(BG18,$BH$18:$BO$32,5,FALSE))</f>
        <v>menganalisis berbagai fenomena kehidupan sesesuai proses kerja hukum tertib kosmis (niyama)</v>
      </c>
      <c r="BY18" s="298" t="str">
        <f>IF(BG18="","",VLOOKUP(BG18,$BH$18:$BO$32,6,FALSE))</f>
        <v>4.4</v>
      </c>
      <c r="BZ18" s="299" t="str">
        <f>IF(BG18="","",VLOOKUP(BG18,$BH$18:$BO$32,7,FALSE))</f>
        <v>menalar berbagai fenomena kehidupan sesesuai proses kerja hukum tertib kosmis (niyama)</v>
      </c>
      <c r="CA18" s="298">
        <f>IF(BG18="","",VLOOKUP(BG18,$BH$18:$BO$32,8,FALSE))</f>
        <v>0</v>
      </c>
      <c r="CB18" s="305"/>
      <c r="CC18" s="305"/>
      <c r="CD18" s="305"/>
      <c r="CE18" s="305"/>
      <c r="CF18" s="305"/>
      <c r="CG18" s="305"/>
      <c r="CH18" s="305"/>
      <c r="CI18" s="305"/>
      <c r="CJ18" s="305"/>
      <c r="CK18" s="305"/>
      <c r="CL18" s="305"/>
      <c r="CM18" s="305"/>
      <c r="CN18" s="305"/>
      <c r="CO18" s="305"/>
    </row>
    <row r="19" spans="2:93" ht="66.75" customHeight="1" x14ac:dyDescent="0.2">
      <c r="B19" s="213">
        <f>IF(C18="","",B18+1)</f>
        <v>2</v>
      </c>
      <c r="C19" s="213" t="str">
        <f t="shared" si="0"/>
        <v>3.2</v>
      </c>
      <c r="D19" s="214" t="str">
        <f t="shared" si="0"/>
        <v>memahami peranan agama, tujuan hidup, dan perlindungan berdasarkan agama Buddha</v>
      </c>
      <c r="E19" s="213" t="str">
        <f t="shared" si="0"/>
        <v>4.2</v>
      </c>
      <c r="F19" s="214" t="str">
        <f t="shared" si="0"/>
        <v>menyaji peranan agama, tujuan hidup, dan perlindungan berdasarkan agama Buddha</v>
      </c>
      <c r="G19" s="160">
        <f t="shared" si="0"/>
        <v>0</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66"/>
      <c r="AN19" s="308"/>
      <c r="AO19" s="308"/>
      <c r="AP19" s="308"/>
      <c r="AQ19" s="308"/>
      <c r="AR19" s="308"/>
      <c r="AS19" s="308"/>
      <c r="AT19" s="308"/>
      <c r="AU19" s="308"/>
      <c r="AV19" s="308"/>
      <c r="AW19" s="298">
        <f t="shared" si="1"/>
        <v>2.0002</v>
      </c>
      <c r="AX19" s="298">
        <f t="shared" ref="AX19:AX47" si="8">IFERROR(AZ19+(AY19/10000),"")</f>
        <v>2.0002</v>
      </c>
      <c r="AY19" s="298">
        <v>2</v>
      </c>
      <c r="AZ19" s="298">
        <f>'RINCIAN PROG TAHUNAN'!Q17</f>
        <v>2</v>
      </c>
      <c r="BA19" s="298" t="str">
        <f>'RINCIAN PROG TAHUNAN'!R17</f>
        <v>3.2</v>
      </c>
      <c r="BB19" s="299" t="str">
        <f>'RINCIAN PROG TAHUNAN'!S17</f>
        <v>memahami peranan agama, tujuan hidup, dan perlindungan berdasarkan agama Buddha</v>
      </c>
      <c r="BC19" s="298" t="str">
        <f>'RINCIAN PROG TAHUNAN'!T17</f>
        <v>4.2</v>
      </c>
      <c r="BD19" s="299" t="str">
        <f>'RINCIAN PROG TAHUNAN'!U17</f>
        <v>menyaji peranan agama, tujuan hidup, dan perlindungan berdasarkan agama Buddha</v>
      </c>
      <c r="BE19" s="298">
        <f>'RINCIAN PROG TAHUNAN'!V17</f>
        <v>0</v>
      </c>
      <c r="BG19" s="298">
        <f t="shared" si="2"/>
        <v>5.0004999999999997</v>
      </c>
      <c r="BH19" s="298" t="str">
        <f t="shared" ref="BH19:BH32" si="9">IFERROR(BJ19+(AY19/10000),"")</f>
        <v/>
      </c>
      <c r="BJ19" s="298" t="str">
        <f>'RINCIAN PROG TAHUNAN'!Y17</f>
        <v/>
      </c>
      <c r="BK19" s="299" t="str">
        <f>'RINCIAN PROG TAHUNAN'!Z17</f>
        <v/>
      </c>
      <c r="BL19" s="299" t="str">
        <f>'RINCIAN PROG TAHUNAN'!AA17</f>
        <v/>
      </c>
      <c r="BM19" s="298" t="str">
        <f>'RINCIAN PROG TAHUNAN'!AB17</f>
        <v/>
      </c>
      <c r="BN19" s="299" t="str">
        <f>'RINCIAN PROG TAHUNAN'!AC17</f>
        <v/>
      </c>
      <c r="BO19" s="298" t="str">
        <f>'RINCIAN PROG TAHUNAN'!AD17</f>
        <v/>
      </c>
      <c r="BP19" s="298">
        <f t="shared" si="3"/>
        <v>2</v>
      </c>
      <c r="BQ19" s="299" t="str">
        <f t="shared" si="4"/>
        <v>3.2</v>
      </c>
      <c r="BR19" s="299" t="str">
        <f>IF(AW19="","",VLOOKUP(AW19,$AX$18:$BE$32,5,FALSE))</f>
        <v>memahami peranan agama, tujuan hidup, dan perlindungan berdasarkan agama Buddha</v>
      </c>
      <c r="BS19" s="298" t="str">
        <f t="shared" si="5"/>
        <v>4.2</v>
      </c>
      <c r="BT19" s="299" t="str">
        <f t="shared" si="6"/>
        <v>menyaji peranan agama, tujuan hidup, dan perlindungan berdasarkan agama Buddha</v>
      </c>
      <c r="BU19" s="298">
        <f t="shared" si="7"/>
        <v>0</v>
      </c>
      <c r="BV19" s="298">
        <f t="shared" ref="BV19:BV32" si="10">IF(BG19="","",VLOOKUP(BG19,$BH$18:$BO$32,3,FALSE))</f>
        <v>5</v>
      </c>
      <c r="BW19" s="298">
        <f t="shared" ref="BW19:BW32" si="11">IF(BG19="","",VLOOKUP(BG19,$BH$18:$BO$32,4,FALSE))</f>
        <v>0</v>
      </c>
      <c r="BX19" s="299">
        <f t="shared" ref="BX19:BX32" si="12">IF(BG19="","",VLOOKUP(BG19,$BH$18:$BO$32,5,FALSE))</f>
        <v>0</v>
      </c>
      <c r="BY19" s="298">
        <f t="shared" ref="BY19:BY32" si="13">IF(BG19="","",VLOOKUP(BG19,$BH$18:$BO$32,6,FALSE))</f>
        <v>0</v>
      </c>
      <c r="BZ19" s="299">
        <f t="shared" ref="BZ19:BZ32" si="14">IF(BG19="","",VLOOKUP(BG19,$BH$18:$BO$32,7,FALSE))</f>
        <v>0</v>
      </c>
      <c r="CA19" s="298">
        <f t="shared" ref="CA19:CA32" si="15">IF(BG19="","",VLOOKUP(BG19,$BH$18:$BO$32,8,FALSE))</f>
        <v>0</v>
      </c>
      <c r="CB19" s="305"/>
      <c r="CC19" s="305"/>
      <c r="CD19" s="305"/>
      <c r="CE19" s="305"/>
      <c r="CF19" s="305"/>
      <c r="CG19" s="305"/>
      <c r="CH19" s="305"/>
      <c r="CI19" s="305"/>
      <c r="CJ19" s="305"/>
      <c r="CK19" s="305"/>
      <c r="CL19" s="305"/>
      <c r="CM19" s="305"/>
      <c r="CN19" s="305"/>
      <c r="CO19" s="305"/>
    </row>
    <row r="20" spans="2:93" ht="66.75" customHeight="1" x14ac:dyDescent="0.2">
      <c r="B20" s="213">
        <f t="shared" ref="B20:B32" si="16">IF(C19="","",B19+1)</f>
        <v>3</v>
      </c>
      <c r="C20" s="213" t="str">
        <f t="shared" ref="C20:C32" si="17">BQ20</f>
        <v>3.3</v>
      </c>
      <c r="D20" s="214" t="str">
        <f t="shared" ref="D20:D32" si="18">BR20</f>
        <v>memahami peranan Agama Buddha dalam ilmu pengetahuan, teknologi, seni, dan budaya</v>
      </c>
      <c r="E20" s="213" t="str">
        <f t="shared" ref="E20:E32" si="19">BS20</f>
        <v>4.3</v>
      </c>
      <c r="F20" s="214" t="str">
        <f t="shared" ref="F20:F32" si="20">BT20</f>
        <v>mengolah peranan Agama Buddha dalam ilmu pengetahuan, teknologi, seni, dan budaya</v>
      </c>
      <c r="G20" s="160">
        <f t="shared" ref="G20:G32" si="21">BU20</f>
        <v>0</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66"/>
      <c r="AN20" s="308"/>
      <c r="AO20" s="308"/>
      <c r="AP20" s="308"/>
      <c r="AQ20" s="308"/>
      <c r="AR20" s="308"/>
      <c r="AS20" s="308"/>
      <c r="AT20" s="308"/>
      <c r="AU20" s="308"/>
      <c r="AV20" s="308"/>
      <c r="AW20" s="298">
        <f t="shared" si="1"/>
        <v>3.0003000000000002</v>
      </c>
      <c r="AX20" s="298">
        <f t="shared" si="8"/>
        <v>3.0003000000000002</v>
      </c>
      <c r="AY20" s="298">
        <v>3</v>
      </c>
      <c r="AZ20" s="298">
        <f>'RINCIAN PROG TAHUNAN'!Q18</f>
        <v>3</v>
      </c>
      <c r="BA20" s="298" t="str">
        <f>'RINCIAN PROG TAHUNAN'!R18</f>
        <v>3.3</v>
      </c>
      <c r="BB20" s="299" t="str">
        <f>'RINCIAN PROG TAHUNAN'!S18</f>
        <v>memahami peranan Agama Buddha dalam ilmu pengetahuan, teknologi, seni, dan budaya</v>
      </c>
      <c r="BC20" s="298" t="str">
        <f>'RINCIAN PROG TAHUNAN'!T18</f>
        <v>4.3</v>
      </c>
      <c r="BD20" s="299" t="str">
        <f>'RINCIAN PROG TAHUNAN'!U18</f>
        <v>mengolah peranan Agama Buddha dalam ilmu pengetahuan, teknologi, seni, dan budaya</v>
      </c>
      <c r="BE20" s="298">
        <f>'RINCIAN PROG TAHUNAN'!V18</f>
        <v>0</v>
      </c>
      <c r="BG20" s="298" t="str">
        <f t="shared" si="2"/>
        <v/>
      </c>
      <c r="BH20" s="298" t="str">
        <f t="shared" si="9"/>
        <v/>
      </c>
      <c r="BJ20" s="298" t="str">
        <f>'RINCIAN PROG TAHUNAN'!Y18</f>
        <v/>
      </c>
      <c r="BK20" s="299" t="str">
        <f>'RINCIAN PROG TAHUNAN'!Z18</f>
        <v/>
      </c>
      <c r="BL20" s="299" t="str">
        <f>'RINCIAN PROG TAHUNAN'!AA18</f>
        <v/>
      </c>
      <c r="BM20" s="298" t="str">
        <f>'RINCIAN PROG TAHUNAN'!AB18</f>
        <v/>
      </c>
      <c r="BN20" s="299" t="str">
        <f>'RINCIAN PROG TAHUNAN'!AC18</f>
        <v/>
      </c>
      <c r="BO20" s="298" t="str">
        <f>'RINCIAN PROG TAHUNAN'!AD18</f>
        <v/>
      </c>
      <c r="BP20" s="298">
        <f t="shared" si="3"/>
        <v>3</v>
      </c>
      <c r="BQ20" s="299" t="str">
        <f t="shared" si="4"/>
        <v>3.3</v>
      </c>
      <c r="BR20" s="299" t="str">
        <f t="shared" ref="BR20:BR32" si="22">IF(AW20="","",VLOOKUP(AW20,$AX$18:$BE$32,5,FALSE))</f>
        <v>memahami peranan Agama Buddha dalam ilmu pengetahuan, teknologi, seni, dan budaya</v>
      </c>
      <c r="BS20" s="298" t="str">
        <f t="shared" si="5"/>
        <v>4.3</v>
      </c>
      <c r="BT20" s="299" t="str">
        <f t="shared" si="6"/>
        <v>mengolah peranan Agama Buddha dalam ilmu pengetahuan, teknologi, seni, dan budaya</v>
      </c>
      <c r="BU20" s="298">
        <f t="shared" si="7"/>
        <v>0</v>
      </c>
      <c r="BV20" s="298" t="str">
        <f t="shared" si="10"/>
        <v/>
      </c>
      <c r="BW20" s="298" t="str">
        <f t="shared" si="11"/>
        <v/>
      </c>
      <c r="BX20" s="299" t="str">
        <f t="shared" si="12"/>
        <v/>
      </c>
      <c r="BY20" s="298" t="str">
        <f t="shared" si="13"/>
        <v/>
      </c>
      <c r="BZ20" s="299" t="str">
        <f t="shared" si="14"/>
        <v/>
      </c>
      <c r="CA20" s="298" t="str">
        <f t="shared" si="15"/>
        <v/>
      </c>
      <c r="CB20" s="305"/>
      <c r="CC20" s="305"/>
      <c r="CD20" s="305"/>
      <c r="CE20" s="305"/>
      <c r="CF20" s="305"/>
      <c r="CG20" s="305"/>
      <c r="CH20" s="305"/>
      <c r="CI20" s="305"/>
      <c r="CJ20" s="305"/>
      <c r="CK20" s="305"/>
      <c r="CL20" s="305"/>
      <c r="CM20" s="305"/>
      <c r="CN20" s="305"/>
      <c r="CO20" s="305"/>
    </row>
    <row r="21" spans="2:93" ht="66.75" customHeight="1" x14ac:dyDescent="0.2">
      <c r="B21" s="213">
        <f t="shared" si="16"/>
        <v>4</v>
      </c>
      <c r="C21" s="213" t="str">
        <f t="shared" si="17"/>
        <v/>
      </c>
      <c r="D21" s="214" t="str">
        <f t="shared" si="18"/>
        <v/>
      </c>
      <c r="E21" s="213" t="str">
        <f t="shared" si="19"/>
        <v/>
      </c>
      <c r="F21" s="214" t="str">
        <f t="shared" si="20"/>
        <v/>
      </c>
      <c r="G21" s="160" t="str">
        <f t="shared" si="21"/>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66"/>
      <c r="AN21" s="308"/>
      <c r="AO21" s="308"/>
      <c r="AP21" s="308"/>
      <c r="AQ21" s="308"/>
      <c r="AR21" s="308"/>
      <c r="AS21" s="308"/>
      <c r="AT21" s="308"/>
      <c r="AU21" s="308"/>
      <c r="AV21" s="308"/>
      <c r="AW21" s="298" t="str">
        <f t="shared" si="1"/>
        <v/>
      </c>
      <c r="AX21" s="298" t="str">
        <f t="shared" si="8"/>
        <v/>
      </c>
      <c r="AY21" s="298">
        <v>4</v>
      </c>
      <c r="AZ21" s="298" t="str">
        <f>'RINCIAN PROG TAHUNAN'!Q19</f>
        <v/>
      </c>
      <c r="BA21" s="298" t="str">
        <f>'RINCIAN PROG TAHUNAN'!R19</f>
        <v/>
      </c>
      <c r="BB21" s="299" t="str">
        <f>'RINCIAN PROG TAHUNAN'!S19</f>
        <v/>
      </c>
      <c r="BC21" s="298" t="str">
        <f>'RINCIAN PROG TAHUNAN'!T19</f>
        <v/>
      </c>
      <c r="BD21" s="299" t="str">
        <f>'RINCIAN PROG TAHUNAN'!U19</f>
        <v/>
      </c>
      <c r="BE21" s="298" t="str">
        <f>'RINCIAN PROG TAHUNAN'!V19</f>
        <v/>
      </c>
      <c r="BG21" s="298" t="str">
        <f t="shared" si="2"/>
        <v/>
      </c>
      <c r="BH21" s="298">
        <f t="shared" si="9"/>
        <v>4.0004</v>
      </c>
      <c r="BJ21" s="298">
        <f>'RINCIAN PROG TAHUNAN'!Y19</f>
        <v>4</v>
      </c>
      <c r="BK21" s="299" t="str">
        <f>'RINCIAN PROG TAHUNAN'!Z19</f>
        <v>3.4</v>
      </c>
      <c r="BL21" s="299" t="str">
        <f>'RINCIAN PROG TAHUNAN'!AA19</f>
        <v>menganalisis berbagai fenomena kehidupan sesesuai proses kerja hukum tertib kosmis (niyama)</v>
      </c>
      <c r="BM21" s="298" t="str">
        <f>'RINCIAN PROG TAHUNAN'!AB19</f>
        <v>4.4</v>
      </c>
      <c r="BN21" s="299" t="str">
        <f>'RINCIAN PROG TAHUNAN'!AC19</f>
        <v>menalar berbagai fenomena kehidupan sesesuai proses kerja hukum tertib kosmis (niyama)</v>
      </c>
      <c r="BO21" s="298">
        <f>'RINCIAN PROG TAHUNAN'!AD19</f>
        <v>0</v>
      </c>
      <c r="BP21" s="298" t="str">
        <f t="shared" si="3"/>
        <v/>
      </c>
      <c r="BQ21" s="299" t="str">
        <f t="shared" si="4"/>
        <v/>
      </c>
      <c r="BR21" s="299" t="str">
        <f t="shared" si="22"/>
        <v/>
      </c>
      <c r="BS21" s="298" t="str">
        <f t="shared" si="5"/>
        <v/>
      </c>
      <c r="BT21" s="299" t="str">
        <f t="shared" si="6"/>
        <v/>
      </c>
      <c r="BU21" s="298" t="str">
        <f t="shared" si="7"/>
        <v/>
      </c>
      <c r="BV21" s="298" t="str">
        <f t="shared" si="10"/>
        <v/>
      </c>
      <c r="BW21" s="298" t="str">
        <f t="shared" si="11"/>
        <v/>
      </c>
      <c r="BX21" s="299" t="str">
        <f t="shared" si="12"/>
        <v/>
      </c>
      <c r="BY21" s="298" t="str">
        <f t="shared" si="13"/>
        <v/>
      </c>
      <c r="BZ21" s="299" t="str">
        <f t="shared" si="14"/>
        <v/>
      </c>
      <c r="CA21" s="298" t="str">
        <f t="shared" si="15"/>
        <v/>
      </c>
      <c r="CB21" s="305"/>
      <c r="CC21" s="305"/>
      <c r="CD21" s="305"/>
      <c r="CE21" s="305"/>
      <c r="CF21" s="305"/>
      <c r="CG21" s="305"/>
      <c r="CH21" s="305"/>
      <c r="CI21" s="305"/>
      <c r="CJ21" s="305"/>
      <c r="CK21" s="305"/>
      <c r="CL21" s="305"/>
      <c r="CM21" s="305"/>
      <c r="CN21" s="305"/>
      <c r="CO21" s="305"/>
    </row>
    <row r="22" spans="2:93" ht="66.75" customHeight="1" x14ac:dyDescent="0.2">
      <c r="B22" s="213" t="str">
        <f t="shared" si="16"/>
        <v/>
      </c>
      <c r="C22" s="213" t="str">
        <f t="shared" si="17"/>
        <v/>
      </c>
      <c r="D22" s="214" t="str">
        <f t="shared" si="18"/>
        <v/>
      </c>
      <c r="E22" s="213" t="str">
        <f t="shared" si="19"/>
        <v/>
      </c>
      <c r="F22" s="214" t="str">
        <f t="shared" si="20"/>
        <v/>
      </c>
      <c r="G22" s="160" t="str">
        <f t="shared" si="21"/>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66"/>
      <c r="AN22" s="308"/>
      <c r="AO22" s="308"/>
      <c r="AP22" s="308"/>
      <c r="AQ22" s="308"/>
      <c r="AR22" s="308"/>
      <c r="AS22" s="308"/>
      <c r="AT22" s="308"/>
      <c r="AU22" s="308"/>
      <c r="AV22" s="308"/>
      <c r="AW22" s="298" t="str">
        <f t="shared" si="1"/>
        <v/>
      </c>
      <c r="AX22" s="298" t="str">
        <f t="shared" si="8"/>
        <v/>
      </c>
      <c r="AY22" s="298">
        <v>5</v>
      </c>
      <c r="AZ22" s="298" t="str">
        <f>'RINCIAN PROG TAHUNAN'!Q20</f>
        <v/>
      </c>
      <c r="BA22" s="298" t="str">
        <f>'RINCIAN PROG TAHUNAN'!R20</f>
        <v/>
      </c>
      <c r="BB22" s="299" t="str">
        <f>'RINCIAN PROG TAHUNAN'!S20</f>
        <v/>
      </c>
      <c r="BC22" s="298" t="str">
        <f>'RINCIAN PROG TAHUNAN'!T20</f>
        <v/>
      </c>
      <c r="BD22" s="299" t="str">
        <f>'RINCIAN PROG TAHUNAN'!U20</f>
        <v/>
      </c>
      <c r="BE22" s="298" t="str">
        <f>'RINCIAN PROG TAHUNAN'!V20</f>
        <v/>
      </c>
      <c r="BG22" s="298" t="str">
        <f t="shared" si="2"/>
        <v/>
      </c>
      <c r="BH22" s="298">
        <f t="shared" si="9"/>
        <v>5.0004999999999997</v>
      </c>
      <c r="BJ22" s="298">
        <f>'RINCIAN PROG TAHUNAN'!Y20</f>
        <v>5</v>
      </c>
      <c r="BK22" s="299">
        <f>'RINCIAN PROG TAHUNAN'!Z20</f>
        <v>0</v>
      </c>
      <c r="BL22" s="299">
        <f>'RINCIAN PROG TAHUNAN'!AA20</f>
        <v>0</v>
      </c>
      <c r="BM22" s="298">
        <f>'RINCIAN PROG TAHUNAN'!AB20</f>
        <v>0</v>
      </c>
      <c r="BN22" s="299">
        <f>'RINCIAN PROG TAHUNAN'!AC20</f>
        <v>0</v>
      </c>
      <c r="BO22" s="298">
        <f>'RINCIAN PROG TAHUNAN'!AD20</f>
        <v>0</v>
      </c>
      <c r="BP22" s="298" t="str">
        <f t="shared" si="3"/>
        <v/>
      </c>
      <c r="BQ22" s="299" t="str">
        <f t="shared" si="4"/>
        <v/>
      </c>
      <c r="BR22" s="299" t="str">
        <f t="shared" si="22"/>
        <v/>
      </c>
      <c r="BS22" s="298" t="str">
        <f t="shared" si="5"/>
        <v/>
      </c>
      <c r="BT22" s="299" t="str">
        <f t="shared" si="6"/>
        <v/>
      </c>
      <c r="BU22" s="298" t="str">
        <f t="shared" si="7"/>
        <v/>
      </c>
      <c r="BV22" s="298" t="str">
        <f t="shared" si="10"/>
        <v/>
      </c>
      <c r="BW22" s="298" t="str">
        <f t="shared" si="11"/>
        <v/>
      </c>
      <c r="BX22" s="299" t="str">
        <f t="shared" si="12"/>
        <v/>
      </c>
      <c r="BY22" s="298" t="str">
        <f t="shared" si="13"/>
        <v/>
      </c>
      <c r="BZ22" s="299" t="str">
        <f t="shared" si="14"/>
        <v/>
      </c>
      <c r="CA22" s="298" t="str">
        <f t="shared" si="15"/>
        <v/>
      </c>
      <c r="CB22" s="305"/>
      <c r="CC22" s="305"/>
      <c r="CD22" s="305"/>
      <c r="CE22" s="305"/>
      <c r="CF22" s="305"/>
      <c r="CG22" s="305"/>
      <c r="CH22" s="305"/>
      <c r="CI22" s="305"/>
      <c r="CJ22" s="305"/>
      <c r="CK22" s="305"/>
      <c r="CL22" s="305"/>
      <c r="CM22" s="305"/>
      <c r="CN22" s="305"/>
      <c r="CO22" s="305"/>
    </row>
    <row r="23" spans="2:93" ht="66.75" customHeight="1" x14ac:dyDescent="0.2">
      <c r="B23" s="213" t="str">
        <f t="shared" si="16"/>
        <v/>
      </c>
      <c r="C23" s="213" t="str">
        <f t="shared" si="17"/>
        <v/>
      </c>
      <c r="D23" s="214" t="str">
        <f t="shared" si="18"/>
        <v/>
      </c>
      <c r="E23" s="213" t="str">
        <f t="shared" si="19"/>
        <v/>
      </c>
      <c r="F23" s="214" t="str">
        <f t="shared" si="20"/>
        <v/>
      </c>
      <c r="G23" s="160" t="str">
        <f t="shared" si="21"/>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66"/>
      <c r="AN23" s="308"/>
      <c r="AO23" s="308"/>
      <c r="AP23" s="308"/>
      <c r="AQ23" s="308"/>
      <c r="AR23" s="308"/>
      <c r="AS23" s="308"/>
      <c r="AT23" s="308"/>
      <c r="AU23" s="308"/>
      <c r="AV23" s="308"/>
      <c r="AW23" s="298" t="str">
        <f t="shared" si="1"/>
        <v/>
      </c>
      <c r="AX23" s="298" t="str">
        <f t="shared" si="8"/>
        <v/>
      </c>
      <c r="AY23" s="298">
        <v>6</v>
      </c>
      <c r="AZ23" s="298" t="str">
        <f>'RINCIAN PROG TAHUNAN'!Q21</f>
        <v/>
      </c>
      <c r="BA23" s="298" t="str">
        <f>'RINCIAN PROG TAHUNAN'!R21</f>
        <v/>
      </c>
      <c r="BB23" s="299" t="str">
        <f>'RINCIAN PROG TAHUNAN'!S21</f>
        <v/>
      </c>
      <c r="BC23" s="298" t="str">
        <f>'RINCIAN PROG TAHUNAN'!T21</f>
        <v/>
      </c>
      <c r="BD23" s="299" t="str">
        <f>'RINCIAN PROG TAHUNAN'!U21</f>
        <v/>
      </c>
      <c r="BE23" s="298" t="str">
        <f>'RINCIAN PROG TAHUNAN'!V21</f>
        <v/>
      </c>
      <c r="BG23" s="298" t="str">
        <f t="shared" si="2"/>
        <v/>
      </c>
      <c r="BH23" s="298" t="str">
        <f t="shared" si="9"/>
        <v/>
      </c>
      <c r="BJ23" s="298" t="str">
        <f>'RINCIAN PROG TAHUNAN'!Y21</f>
        <v/>
      </c>
      <c r="BK23" s="299" t="str">
        <f>'RINCIAN PROG TAHUNAN'!Z21</f>
        <v/>
      </c>
      <c r="BL23" s="299" t="str">
        <f>'RINCIAN PROG TAHUNAN'!AA21</f>
        <v/>
      </c>
      <c r="BM23" s="298" t="str">
        <f>'RINCIAN PROG TAHUNAN'!AB21</f>
        <v/>
      </c>
      <c r="BN23" s="299" t="str">
        <f>'RINCIAN PROG TAHUNAN'!AC21</f>
        <v/>
      </c>
      <c r="BO23" s="298" t="str">
        <f>'RINCIAN PROG TAHUNAN'!AD21</f>
        <v/>
      </c>
      <c r="BP23" s="298" t="str">
        <f t="shared" si="3"/>
        <v/>
      </c>
      <c r="BQ23" s="299" t="str">
        <f t="shared" si="4"/>
        <v/>
      </c>
      <c r="BR23" s="299" t="str">
        <f t="shared" si="22"/>
        <v/>
      </c>
      <c r="BS23" s="298" t="str">
        <f t="shared" si="5"/>
        <v/>
      </c>
      <c r="BT23" s="299" t="str">
        <f t="shared" si="6"/>
        <v/>
      </c>
      <c r="BU23" s="298" t="str">
        <f t="shared" si="7"/>
        <v/>
      </c>
      <c r="BV23" s="298" t="str">
        <f t="shared" si="10"/>
        <v/>
      </c>
      <c r="BW23" s="298" t="str">
        <f t="shared" si="11"/>
        <v/>
      </c>
      <c r="BX23" s="299" t="str">
        <f t="shared" si="12"/>
        <v/>
      </c>
      <c r="BY23" s="298" t="str">
        <f t="shared" si="13"/>
        <v/>
      </c>
      <c r="BZ23" s="299" t="str">
        <f t="shared" si="14"/>
        <v/>
      </c>
      <c r="CA23" s="298" t="str">
        <f t="shared" si="15"/>
        <v/>
      </c>
      <c r="CB23" s="305"/>
      <c r="CC23" s="305"/>
      <c r="CD23" s="305"/>
      <c r="CE23" s="305"/>
      <c r="CF23" s="305"/>
      <c r="CG23" s="305"/>
      <c r="CH23" s="305"/>
      <c r="CI23" s="305"/>
      <c r="CJ23" s="305"/>
      <c r="CK23" s="305"/>
      <c r="CL23" s="305"/>
      <c r="CM23" s="305"/>
      <c r="CN23" s="305"/>
      <c r="CO23" s="305"/>
    </row>
    <row r="24" spans="2:93" ht="66.75" customHeight="1" x14ac:dyDescent="0.2">
      <c r="B24" s="213" t="str">
        <f t="shared" si="16"/>
        <v/>
      </c>
      <c r="C24" s="213" t="str">
        <f t="shared" si="17"/>
        <v/>
      </c>
      <c r="D24" s="214" t="str">
        <f t="shared" si="18"/>
        <v/>
      </c>
      <c r="E24" s="213" t="str">
        <f t="shared" si="19"/>
        <v/>
      </c>
      <c r="F24" s="214" t="str">
        <f t="shared" si="20"/>
        <v/>
      </c>
      <c r="G24" s="160" t="str">
        <f t="shared" si="21"/>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66"/>
      <c r="AN24" s="308"/>
      <c r="AO24" s="308"/>
      <c r="AP24" s="308"/>
      <c r="AQ24" s="308"/>
      <c r="AR24" s="308"/>
      <c r="AS24" s="308"/>
      <c r="AT24" s="308"/>
      <c r="AU24" s="308"/>
      <c r="AV24" s="308"/>
      <c r="AW24" s="298" t="str">
        <f t="shared" si="1"/>
        <v/>
      </c>
      <c r="AX24" s="298" t="str">
        <f t="shared" si="8"/>
        <v/>
      </c>
      <c r="AY24" s="298">
        <v>7</v>
      </c>
      <c r="AZ24" s="298" t="str">
        <f>'RINCIAN PROG TAHUNAN'!Q22</f>
        <v/>
      </c>
      <c r="BA24" s="298" t="str">
        <f>'RINCIAN PROG TAHUNAN'!R22</f>
        <v/>
      </c>
      <c r="BB24" s="299" t="str">
        <f>'RINCIAN PROG TAHUNAN'!S22</f>
        <v/>
      </c>
      <c r="BC24" s="298" t="str">
        <f>'RINCIAN PROG TAHUNAN'!T22</f>
        <v/>
      </c>
      <c r="BD24" s="299" t="str">
        <f>'RINCIAN PROG TAHUNAN'!U22</f>
        <v/>
      </c>
      <c r="BE24" s="298" t="str">
        <f>'RINCIAN PROG TAHUNAN'!V22</f>
        <v/>
      </c>
      <c r="BG24" s="298" t="str">
        <f t="shared" si="2"/>
        <v/>
      </c>
      <c r="BH24" s="298" t="str">
        <f t="shared" si="9"/>
        <v/>
      </c>
      <c r="BJ24" s="298" t="str">
        <f>'RINCIAN PROG TAHUNAN'!Y22</f>
        <v/>
      </c>
      <c r="BK24" s="299" t="str">
        <f>'RINCIAN PROG TAHUNAN'!Z22</f>
        <v/>
      </c>
      <c r="BL24" s="299" t="str">
        <f>'RINCIAN PROG TAHUNAN'!AA22</f>
        <v/>
      </c>
      <c r="BM24" s="298" t="str">
        <f>'RINCIAN PROG TAHUNAN'!AB22</f>
        <v/>
      </c>
      <c r="BN24" s="299" t="str">
        <f>'RINCIAN PROG TAHUNAN'!AC22</f>
        <v/>
      </c>
      <c r="BO24" s="298" t="str">
        <f>'RINCIAN PROG TAHUNAN'!AD22</f>
        <v/>
      </c>
      <c r="BP24" s="298" t="str">
        <f t="shared" si="3"/>
        <v/>
      </c>
      <c r="BQ24" s="299" t="str">
        <f t="shared" si="4"/>
        <v/>
      </c>
      <c r="BR24" s="299" t="str">
        <f t="shared" si="22"/>
        <v/>
      </c>
      <c r="BS24" s="298" t="str">
        <f t="shared" si="5"/>
        <v/>
      </c>
      <c r="BT24" s="299" t="str">
        <f t="shared" si="6"/>
        <v/>
      </c>
      <c r="BU24" s="298" t="str">
        <f t="shared" si="7"/>
        <v/>
      </c>
      <c r="BV24" s="298" t="str">
        <f t="shared" si="10"/>
        <v/>
      </c>
      <c r="BW24" s="298" t="str">
        <f t="shared" si="11"/>
        <v/>
      </c>
      <c r="BX24" s="299" t="str">
        <f t="shared" si="12"/>
        <v/>
      </c>
      <c r="BY24" s="298" t="str">
        <f t="shared" si="13"/>
        <v/>
      </c>
      <c r="BZ24" s="299" t="str">
        <f t="shared" si="14"/>
        <v/>
      </c>
      <c r="CA24" s="298" t="str">
        <f t="shared" si="15"/>
        <v/>
      </c>
      <c r="CB24" s="305"/>
      <c r="CC24" s="305"/>
      <c r="CD24" s="305"/>
      <c r="CE24" s="305"/>
      <c r="CF24" s="305"/>
      <c r="CG24" s="305"/>
      <c r="CH24" s="305"/>
      <c r="CI24" s="305"/>
      <c r="CJ24" s="305"/>
      <c r="CK24" s="305"/>
      <c r="CL24" s="305"/>
      <c r="CM24" s="305"/>
      <c r="CN24" s="305"/>
      <c r="CO24" s="305"/>
    </row>
    <row r="25" spans="2:93" ht="66.75" customHeight="1" x14ac:dyDescent="0.2">
      <c r="B25" s="213" t="str">
        <f t="shared" si="16"/>
        <v/>
      </c>
      <c r="C25" s="213" t="str">
        <f t="shared" si="17"/>
        <v/>
      </c>
      <c r="D25" s="214" t="str">
        <f t="shared" si="18"/>
        <v/>
      </c>
      <c r="E25" s="213" t="str">
        <f t="shared" si="19"/>
        <v/>
      </c>
      <c r="F25" s="214" t="str">
        <f t="shared" si="20"/>
        <v/>
      </c>
      <c r="G25" s="160" t="str">
        <f t="shared" si="21"/>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66"/>
      <c r="AN25" s="308"/>
      <c r="AO25" s="308"/>
      <c r="AP25" s="308"/>
      <c r="AQ25" s="308"/>
      <c r="AR25" s="308"/>
      <c r="AS25" s="308"/>
      <c r="AT25" s="308"/>
      <c r="AU25" s="308"/>
      <c r="AV25" s="308"/>
      <c r="AW25" s="298" t="str">
        <f t="shared" si="1"/>
        <v/>
      </c>
      <c r="AX25" s="298" t="str">
        <f t="shared" si="8"/>
        <v/>
      </c>
      <c r="AY25" s="298">
        <v>8</v>
      </c>
      <c r="AZ25" s="298" t="str">
        <f>'RINCIAN PROG TAHUNAN'!Q23</f>
        <v/>
      </c>
      <c r="BA25" s="298" t="str">
        <f>'RINCIAN PROG TAHUNAN'!R23</f>
        <v/>
      </c>
      <c r="BB25" s="299" t="str">
        <f>'RINCIAN PROG TAHUNAN'!S23</f>
        <v/>
      </c>
      <c r="BC25" s="298" t="str">
        <f>'RINCIAN PROG TAHUNAN'!T23</f>
        <v/>
      </c>
      <c r="BD25" s="299" t="str">
        <f>'RINCIAN PROG TAHUNAN'!U23</f>
        <v/>
      </c>
      <c r="BE25" s="298" t="str">
        <f>'RINCIAN PROG TAHUNAN'!V23</f>
        <v/>
      </c>
      <c r="BG25" s="298" t="str">
        <f t="shared" si="2"/>
        <v/>
      </c>
      <c r="BH25" s="298" t="str">
        <f t="shared" si="9"/>
        <v/>
      </c>
      <c r="BJ25" s="298" t="str">
        <f>'RINCIAN PROG TAHUNAN'!Y23</f>
        <v/>
      </c>
      <c r="BK25" s="299" t="str">
        <f>'RINCIAN PROG TAHUNAN'!Z23</f>
        <v/>
      </c>
      <c r="BL25" s="299" t="str">
        <f>'RINCIAN PROG TAHUNAN'!AA23</f>
        <v/>
      </c>
      <c r="BM25" s="298" t="str">
        <f>'RINCIAN PROG TAHUNAN'!AB23</f>
        <v/>
      </c>
      <c r="BN25" s="299" t="str">
        <f>'RINCIAN PROG TAHUNAN'!AC23</f>
        <v/>
      </c>
      <c r="BO25" s="298" t="str">
        <f>'RINCIAN PROG TAHUNAN'!AD23</f>
        <v/>
      </c>
      <c r="BP25" s="298" t="str">
        <f t="shared" si="3"/>
        <v/>
      </c>
      <c r="BQ25" s="299" t="str">
        <f t="shared" si="4"/>
        <v/>
      </c>
      <c r="BR25" s="299" t="str">
        <f t="shared" si="22"/>
        <v/>
      </c>
      <c r="BS25" s="298" t="str">
        <f t="shared" si="5"/>
        <v/>
      </c>
      <c r="BT25" s="299" t="str">
        <f t="shared" si="6"/>
        <v/>
      </c>
      <c r="BU25" s="298" t="str">
        <f t="shared" si="7"/>
        <v/>
      </c>
      <c r="BV25" s="298" t="str">
        <f t="shared" si="10"/>
        <v/>
      </c>
      <c r="BW25" s="298" t="str">
        <f t="shared" si="11"/>
        <v/>
      </c>
      <c r="BX25" s="299" t="str">
        <f t="shared" si="12"/>
        <v/>
      </c>
      <c r="BY25" s="298" t="str">
        <f t="shared" si="13"/>
        <v/>
      </c>
      <c r="BZ25" s="299" t="str">
        <f t="shared" si="14"/>
        <v/>
      </c>
      <c r="CA25" s="298" t="str">
        <f t="shared" si="15"/>
        <v/>
      </c>
      <c r="CB25" s="305"/>
      <c r="CC25" s="305"/>
      <c r="CD25" s="305"/>
      <c r="CE25" s="305"/>
      <c r="CF25" s="305"/>
      <c r="CG25" s="305"/>
      <c r="CH25" s="305"/>
      <c r="CI25" s="305"/>
      <c r="CJ25" s="305"/>
      <c r="CK25" s="305"/>
      <c r="CL25" s="305"/>
      <c r="CM25" s="305"/>
      <c r="CN25" s="305"/>
      <c r="CO25" s="305"/>
    </row>
    <row r="26" spans="2:93" ht="66.75" customHeight="1" x14ac:dyDescent="0.2">
      <c r="B26" s="213" t="str">
        <f t="shared" si="16"/>
        <v/>
      </c>
      <c r="C26" s="213" t="str">
        <f t="shared" si="17"/>
        <v/>
      </c>
      <c r="D26" s="214" t="str">
        <f t="shared" si="18"/>
        <v/>
      </c>
      <c r="E26" s="213" t="str">
        <f t="shared" si="19"/>
        <v/>
      </c>
      <c r="F26" s="214" t="str">
        <f t="shared" si="20"/>
        <v/>
      </c>
      <c r="G26" s="160" t="str">
        <f t="shared" si="21"/>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66"/>
      <c r="AN26" s="308"/>
      <c r="AO26" s="308"/>
      <c r="AP26" s="308"/>
      <c r="AQ26" s="308"/>
      <c r="AR26" s="308"/>
      <c r="AS26" s="308"/>
      <c r="AT26" s="308"/>
      <c r="AU26" s="308"/>
      <c r="AV26" s="308"/>
      <c r="AW26" s="298" t="str">
        <f t="shared" si="1"/>
        <v/>
      </c>
      <c r="AX26" s="298" t="str">
        <f t="shared" si="8"/>
        <v/>
      </c>
      <c r="AY26" s="298">
        <v>9</v>
      </c>
      <c r="AZ26" s="298" t="str">
        <f>'RINCIAN PROG TAHUNAN'!Q24</f>
        <v/>
      </c>
      <c r="BA26" s="298" t="str">
        <f>'RINCIAN PROG TAHUNAN'!R24</f>
        <v/>
      </c>
      <c r="BB26" s="299" t="str">
        <f>'RINCIAN PROG TAHUNAN'!S24</f>
        <v/>
      </c>
      <c r="BC26" s="298" t="str">
        <f>'RINCIAN PROG TAHUNAN'!T24</f>
        <v/>
      </c>
      <c r="BD26" s="299" t="str">
        <f>'RINCIAN PROG TAHUNAN'!U24</f>
        <v/>
      </c>
      <c r="BE26" s="298" t="str">
        <f>'RINCIAN PROG TAHUNAN'!V24</f>
        <v/>
      </c>
      <c r="BG26" s="298" t="str">
        <f t="shared" si="2"/>
        <v/>
      </c>
      <c r="BH26" s="298" t="str">
        <f t="shared" si="9"/>
        <v/>
      </c>
      <c r="BJ26" s="298" t="str">
        <f>'RINCIAN PROG TAHUNAN'!Y24</f>
        <v/>
      </c>
      <c r="BK26" s="299" t="str">
        <f>'RINCIAN PROG TAHUNAN'!Z24</f>
        <v/>
      </c>
      <c r="BL26" s="299" t="str">
        <f>'RINCIAN PROG TAHUNAN'!AA24</f>
        <v/>
      </c>
      <c r="BM26" s="298" t="str">
        <f>'RINCIAN PROG TAHUNAN'!AB24</f>
        <v/>
      </c>
      <c r="BN26" s="299" t="str">
        <f>'RINCIAN PROG TAHUNAN'!AC24</f>
        <v/>
      </c>
      <c r="BO26" s="298" t="str">
        <f>'RINCIAN PROG TAHUNAN'!AD24</f>
        <v/>
      </c>
      <c r="BP26" s="298" t="str">
        <f t="shared" si="3"/>
        <v/>
      </c>
      <c r="BQ26" s="299" t="str">
        <f t="shared" si="4"/>
        <v/>
      </c>
      <c r="BR26" s="299" t="str">
        <f t="shared" si="22"/>
        <v/>
      </c>
      <c r="BS26" s="298" t="str">
        <f t="shared" si="5"/>
        <v/>
      </c>
      <c r="BT26" s="299" t="str">
        <f t="shared" si="6"/>
        <v/>
      </c>
      <c r="BU26" s="298" t="str">
        <f t="shared" si="7"/>
        <v/>
      </c>
      <c r="BV26" s="298" t="str">
        <f t="shared" si="10"/>
        <v/>
      </c>
      <c r="BW26" s="298" t="str">
        <f t="shared" si="11"/>
        <v/>
      </c>
      <c r="BX26" s="299" t="str">
        <f t="shared" si="12"/>
        <v/>
      </c>
      <c r="BY26" s="298" t="str">
        <f t="shared" si="13"/>
        <v/>
      </c>
      <c r="BZ26" s="299" t="str">
        <f t="shared" si="14"/>
        <v/>
      </c>
      <c r="CA26" s="298" t="str">
        <f t="shared" si="15"/>
        <v/>
      </c>
      <c r="CB26" s="305"/>
      <c r="CC26" s="305"/>
      <c r="CD26" s="305"/>
      <c r="CE26" s="305"/>
      <c r="CF26" s="305"/>
      <c r="CG26" s="305"/>
      <c r="CH26" s="305"/>
      <c r="CI26" s="305"/>
      <c r="CJ26" s="305"/>
      <c r="CK26" s="305"/>
      <c r="CL26" s="305"/>
      <c r="CM26" s="305"/>
      <c r="CN26" s="305"/>
      <c r="CO26" s="305"/>
    </row>
    <row r="27" spans="2:93" ht="66.75" customHeight="1" x14ac:dyDescent="0.2">
      <c r="B27" s="213" t="str">
        <f t="shared" si="16"/>
        <v/>
      </c>
      <c r="C27" s="213" t="str">
        <f t="shared" si="17"/>
        <v/>
      </c>
      <c r="D27" s="214" t="str">
        <f t="shared" si="18"/>
        <v/>
      </c>
      <c r="E27" s="213" t="str">
        <f t="shared" si="19"/>
        <v/>
      </c>
      <c r="F27" s="214" t="str">
        <f t="shared" si="20"/>
        <v/>
      </c>
      <c r="G27" s="160" t="str">
        <f t="shared" si="21"/>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66"/>
      <c r="AN27" s="308"/>
      <c r="AO27" s="308"/>
      <c r="AP27" s="308"/>
      <c r="AQ27" s="308"/>
      <c r="AR27" s="308"/>
      <c r="AS27" s="308"/>
      <c r="AT27" s="308"/>
      <c r="AU27" s="308"/>
      <c r="AV27" s="308"/>
      <c r="AW27" s="298" t="str">
        <f t="shared" si="1"/>
        <v/>
      </c>
      <c r="AX27" s="298" t="str">
        <f t="shared" si="8"/>
        <v/>
      </c>
      <c r="AY27" s="298">
        <v>10</v>
      </c>
      <c r="AZ27" s="298" t="str">
        <f>'RINCIAN PROG TAHUNAN'!Q25</f>
        <v/>
      </c>
      <c r="BA27" s="298" t="str">
        <f>'RINCIAN PROG TAHUNAN'!R25</f>
        <v/>
      </c>
      <c r="BB27" s="299" t="str">
        <f>'RINCIAN PROG TAHUNAN'!S25</f>
        <v/>
      </c>
      <c r="BC27" s="298" t="str">
        <f>'RINCIAN PROG TAHUNAN'!T25</f>
        <v/>
      </c>
      <c r="BD27" s="299" t="str">
        <f>'RINCIAN PROG TAHUNAN'!U25</f>
        <v/>
      </c>
      <c r="BE27" s="298" t="str">
        <f>'RINCIAN PROG TAHUNAN'!V25</f>
        <v/>
      </c>
      <c r="BG27" s="298" t="str">
        <f t="shared" si="2"/>
        <v/>
      </c>
      <c r="BH27" s="298" t="str">
        <f t="shared" si="9"/>
        <v/>
      </c>
      <c r="BJ27" s="298" t="str">
        <f>'RINCIAN PROG TAHUNAN'!Y25</f>
        <v/>
      </c>
      <c r="BK27" s="299" t="str">
        <f>'RINCIAN PROG TAHUNAN'!Z25</f>
        <v/>
      </c>
      <c r="BL27" s="299" t="str">
        <f>'RINCIAN PROG TAHUNAN'!AA25</f>
        <v/>
      </c>
      <c r="BM27" s="298" t="str">
        <f>'RINCIAN PROG TAHUNAN'!AB25</f>
        <v/>
      </c>
      <c r="BN27" s="299" t="str">
        <f>'RINCIAN PROG TAHUNAN'!AC25</f>
        <v/>
      </c>
      <c r="BO27" s="298" t="str">
        <f>'RINCIAN PROG TAHUNAN'!AD25</f>
        <v/>
      </c>
      <c r="BP27" s="298" t="str">
        <f t="shared" si="3"/>
        <v/>
      </c>
      <c r="BQ27" s="299" t="str">
        <f t="shared" si="4"/>
        <v/>
      </c>
      <c r="BR27" s="299" t="str">
        <f t="shared" si="22"/>
        <v/>
      </c>
      <c r="BS27" s="298" t="str">
        <f t="shared" si="5"/>
        <v/>
      </c>
      <c r="BT27" s="299" t="str">
        <f t="shared" si="6"/>
        <v/>
      </c>
      <c r="BU27" s="298" t="str">
        <f t="shared" si="7"/>
        <v/>
      </c>
      <c r="BV27" s="298" t="str">
        <f t="shared" si="10"/>
        <v/>
      </c>
      <c r="BW27" s="298" t="str">
        <f t="shared" si="11"/>
        <v/>
      </c>
      <c r="BX27" s="299" t="str">
        <f t="shared" si="12"/>
        <v/>
      </c>
      <c r="BY27" s="298" t="str">
        <f t="shared" si="13"/>
        <v/>
      </c>
      <c r="BZ27" s="299" t="str">
        <f t="shared" si="14"/>
        <v/>
      </c>
      <c r="CA27" s="298" t="str">
        <f t="shared" si="15"/>
        <v/>
      </c>
      <c r="CB27" s="305"/>
      <c r="CC27" s="305"/>
      <c r="CD27" s="305"/>
      <c r="CE27" s="305"/>
      <c r="CF27" s="305"/>
      <c r="CG27" s="305"/>
      <c r="CH27" s="305"/>
      <c r="CI27" s="305"/>
      <c r="CJ27" s="305"/>
      <c r="CK27" s="305"/>
      <c r="CL27" s="305"/>
      <c r="CM27" s="305"/>
      <c r="CN27" s="305"/>
      <c r="CO27" s="305"/>
    </row>
    <row r="28" spans="2:93" ht="66.75" customHeight="1" x14ac:dyDescent="0.2">
      <c r="B28" s="213" t="str">
        <f t="shared" si="16"/>
        <v/>
      </c>
      <c r="C28" s="213" t="str">
        <f t="shared" si="17"/>
        <v/>
      </c>
      <c r="D28" s="214" t="str">
        <f t="shared" si="18"/>
        <v/>
      </c>
      <c r="E28" s="213" t="str">
        <f t="shared" si="19"/>
        <v/>
      </c>
      <c r="F28" s="214" t="str">
        <f t="shared" si="20"/>
        <v/>
      </c>
      <c r="G28" s="160" t="str">
        <f t="shared" si="21"/>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66"/>
      <c r="AN28" s="308"/>
      <c r="AO28" s="308"/>
      <c r="AP28" s="308"/>
      <c r="AQ28" s="308"/>
      <c r="AR28" s="308"/>
      <c r="AS28" s="308"/>
      <c r="AT28" s="308"/>
      <c r="AU28" s="308"/>
      <c r="AV28" s="308"/>
      <c r="AW28" s="298" t="str">
        <f t="shared" si="1"/>
        <v/>
      </c>
      <c r="AX28" s="298" t="str">
        <f t="shared" si="8"/>
        <v/>
      </c>
      <c r="AY28" s="298">
        <v>11</v>
      </c>
      <c r="AZ28" s="298" t="str">
        <f>'RINCIAN PROG TAHUNAN'!Q26</f>
        <v/>
      </c>
      <c r="BA28" s="298" t="str">
        <f>'RINCIAN PROG TAHUNAN'!R26</f>
        <v/>
      </c>
      <c r="BB28" s="299" t="str">
        <f>'RINCIAN PROG TAHUNAN'!S26</f>
        <v/>
      </c>
      <c r="BC28" s="298" t="str">
        <f>'RINCIAN PROG TAHUNAN'!T26</f>
        <v/>
      </c>
      <c r="BD28" s="299" t="str">
        <f>'RINCIAN PROG TAHUNAN'!U26</f>
        <v/>
      </c>
      <c r="BE28" s="298" t="str">
        <f>'RINCIAN PROG TAHUNAN'!V26</f>
        <v/>
      </c>
      <c r="BG28" s="298" t="str">
        <f t="shared" si="2"/>
        <v/>
      </c>
      <c r="BH28" s="298" t="str">
        <f t="shared" si="9"/>
        <v/>
      </c>
      <c r="BJ28" s="298" t="str">
        <f>'RINCIAN PROG TAHUNAN'!Y26</f>
        <v/>
      </c>
      <c r="BK28" s="299" t="str">
        <f>'RINCIAN PROG TAHUNAN'!Z26</f>
        <v/>
      </c>
      <c r="BL28" s="299" t="str">
        <f>'RINCIAN PROG TAHUNAN'!AA26</f>
        <v/>
      </c>
      <c r="BM28" s="298" t="str">
        <f>'RINCIAN PROG TAHUNAN'!AB26</f>
        <v/>
      </c>
      <c r="BN28" s="299" t="str">
        <f>'RINCIAN PROG TAHUNAN'!AC26</f>
        <v/>
      </c>
      <c r="BO28" s="298" t="str">
        <f>'RINCIAN PROG TAHUNAN'!AD26</f>
        <v/>
      </c>
      <c r="BP28" s="298" t="str">
        <f t="shared" si="3"/>
        <v/>
      </c>
      <c r="BQ28" s="299" t="str">
        <f t="shared" si="4"/>
        <v/>
      </c>
      <c r="BR28" s="299" t="str">
        <f t="shared" si="22"/>
        <v/>
      </c>
      <c r="BS28" s="298" t="str">
        <f t="shared" si="5"/>
        <v/>
      </c>
      <c r="BT28" s="299" t="str">
        <f t="shared" si="6"/>
        <v/>
      </c>
      <c r="BU28" s="298" t="str">
        <f t="shared" si="7"/>
        <v/>
      </c>
      <c r="BV28" s="298" t="str">
        <f t="shared" si="10"/>
        <v/>
      </c>
      <c r="BW28" s="298" t="str">
        <f t="shared" si="11"/>
        <v/>
      </c>
      <c r="BX28" s="299" t="str">
        <f t="shared" si="12"/>
        <v/>
      </c>
      <c r="BY28" s="298" t="str">
        <f t="shared" si="13"/>
        <v/>
      </c>
      <c r="BZ28" s="299" t="str">
        <f t="shared" si="14"/>
        <v/>
      </c>
      <c r="CA28" s="298" t="str">
        <f t="shared" si="15"/>
        <v/>
      </c>
      <c r="CB28" s="305"/>
      <c r="CC28" s="305"/>
      <c r="CD28" s="305"/>
      <c r="CE28" s="305"/>
      <c r="CF28" s="305"/>
      <c r="CG28" s="305"/>
      <c r="CH28" s="305"/>
      <c r="CI28" s="305"/>
      <c r="CJ28" s="305"/>
      <c r="CK28" s="305"/>
      <c r="CL28" s="305"/>
      <c r="CM28" s="305"/>
      <c r="CN28" s="305"/>
      <c r="CO28" s="305"/>
    </row>
    <row r="29" spans="2:93" ht="66.75" customHeight="1" x14ac:dyDescent="0.2">
      <c r="B29" s="213" t="str">
        <f t="shared" si="16"/>
        <v/>
      </c>
      <c r="C29" s="213" t="str">
        <f t="shared" si="17"/>
        <v/>
      </c>
      <c r="D29" s="214" t="str">
        <f t="shared" si="18"/>
        <v/>
      </c>
      <c r="E29" s="213" t="str">
        <f t="shared" si="19"/>
        <v/>
      </c>
      <c r="F29" s="214" t="str">
        <f t="shared" si="20"/>
        <v/>
      </c>
      <c r="G29" s="160" t="str">
        <f t="shared" si="21"/>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66"/>
      <c r="AN29" s="308"/>
      <c r="AO29" s="308"/>
      <c r="AP29" s="308"/>
      <c r="AQ29" s="308"/>
      <c r="AR29" s="308"/>
      <c r="AS29" s="308"/>
      <c r="AT29" s="308"/>
      <c r="AU29" s="308"/>
      <c r="AV29" s="308"/>
      <c r="AW29" s="298" t="str">
        <f>IFERROR(SMALL($AX$18:$AX$32,ROW(13:13)),"")</f>
        <v/>
      </c>
      <c r="AX29" s="298" t="str">
        <f t="shared" si="8"/>
        <v/>
      </c>
      <c r="AY29" s="298">
        <v>12</v>
      </c>
      <c r="AZ29" s="298" t="str">
        <f>'RINCIAN PROG TAHUNAN'!Q27</f>
        <v/>
      </c>
      <c r="BA29" s="298" t="str">
        <f>'RINCIAN PROG TAHUNAN'!R27</f>
        <v/>
      </c>
      <c r="BB29" s="299" t="str">
        <f>'RINCIAN PROG TAHUNAN'!S27</f>
        <v/>
      </c>
      <c r="BC29" s="298" t="str">
        <f>'RINCIAN PROG TAHUNAN'!T27</f>
        <v/>
      </c>
      <c r="BD29" s="299" t="str">
        <f>'RINCIAN PROG TAHUNAN'!U27</f>
        <v/>
      </c>
      <c r="BE29" s="298" t="str">
        <f>'RINCIAN PROG TAHUNAN'!V27</f>
        <v/>
      </c>
      <c r="BG29" s="298" t="str">
        <f>IFERROR(SMALL($BH$18:$BH$32,ROW(13:13)),"")</f>
        <v/>
      </c>
      <c r="BH29" s="298" t="str">
        <f t="shared" si="9"/>
        <v/>
      </c>
      <c r="BJ29" s="298" t="str">
        <f>'RINCIAN PROG TAHUNAN'!Y27</f>
        <v/>
      </c>
      <c r="BK29" s="299" t="str">
        <f>'RINCIAN PROG TAHUNAN'!Z27</f>
        <v/>
      </c>
      <c r="BL29" s="299" t="str">
        <f>'RINCIAN PROG TAHUNAN'!AA27</f>
        <v/>
      </c>
      <c r="BM29" s="298" t="str">
        <f>'RINCIAN PROG TAHUNAN'!AB27</f>
        <v/>
      </c>
      <c r="BN29" s="299" t="str">
        <f>'RINCIAN PROG TAHUNAN'!AC27</f>
        <v/>
      </c>
      <c r="BO29" s="298" t="str">
        <f>'RINCIAN PROG TAHUNAN'!AD27</f>
        <v/>
      </c>
      <c r="BP29" s="298" t="str">
        <f t="shared" si="3"/>
        <v/>
      </c>
      <c r="BQ29" s="299" t="str">
        <f t="shared" si="4"/>
        <v/>
      </c>
      <c r="BR29" s="299" t="str">
        <f t="shared" si="22"/>
        <v/>
      </c>
      <c r="BS29" s="298" t="str">
        <f t="shared" si="5"/>
        <v/>
      </c>
      <c r="BT29" s="299" t="str">
        <f t="shared" si="6"/>
        <v/>
      </c>
      <c r="BU29" s="298" t="str">
        <f t="shared" si="7"/>
        <v/>
      </c>
      <c r="BV29" s="298" t="str">
        <f t="shared" si="10"/>
        <v/>
      </c>
      <c r="BW29" s="298" t="str">
        <f t="shared" si="11"/>
        <v/>
      </c>
      <c r="BX29" s="299" t="str">
        <f t="shared" si="12"/>
        <v/>
      </c>
      <c r="BY29" s="298" t="str">
        <f t="shared" si="13"/>
        <v/>
      </c>
      <c r="BZ29" s="299" t="str">
        <f t="shared" si="14"/>
        <v/>
      </c>
      <c r="CA29" s="298" t="str">
        <f t="shared" si="15"/>
        <v/>
      </c>
      <c r="CB29" s="305"/>
      <c r="CC29" s="305"/>
      <c r="CD29" s="305"/>
      <c r="CE29" s="305"/>
      <c r="CF29" s="305"/>
      <c r="CG29" s="305"/>
      <c r="CH29" s="305"/>
      <c r="CI29" s="305"/>
      <c r="CJ29" s="305"/>
      <c r="CK29" s="305"/>
      <c r="CL29" s="305"/>
      <c r="CM29" s="305"/>
      <c r="CN29" s="305"/>
      <c r="CO29" s="305"/>
    </row>
    <row r="30" spans="2:93" ht="66.75" customHeight="1" x14ac:dyDescent="0.2">
      <c r="B30" s="213" t="str">
        <f t="shared" si="16"/>
        <v/>
      </c>
      <c r="C30" s="213" t="str">
        <f t="shared" si="17"/>
        <v/>
      </c>
      <c r="D30" s="214" t="str">
        <f t="shared" si="18"/>
        <v/>
      </c>
      <c r="E30" s="213" t="str">
        <f t="shared" si="19"/>
        <v/>
      </c>
      <c r="F30" s="214" t="str">
        <f t="shared" si="20"/>
        <v/>
      </c>
      <c r="G30" s="160" t="str">
        <f t="shared" si="21"/>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66"/>
      <c r="AN30" s="308"/>
      <c r="AO30" s="308"/>
      <c r="AP30" s="308"/>
      <c r="AQ30" s="308"/>
      <c r="AR30" s="308"/>
      <c r="AS30" s="308"/>
      <c r="AT30" s="308"/>
      <c r="AU30" s="308"/>
      <c r="AV30" s="308"/>
      <c r="AW30" s="298" t="str">
        <f>IFERROR(SMALL($AX$18:$AX$32,ROW(14:14)),"")</f>
        <v/>
      </c>
      <c r="AX30" s="298" t="str">
        <f t="shared" si="8"/>
        <v/>
      </c>
      <c r="AY30" s="298">
        <v>13</v>
      </c>
      <c r="AZ30" s="298" t="str">
        <f>'RINCIAN PROG TAHUNAN'!Q28</f>
        <v/>
      </c>
      <c r="BA30" s="298" t="str">
        <f>'RINCIAN PROG TAHUNAN'!R28</f>
        <v/>
      </c>
      <c r="BB30" s="299" t="str">
        <f>'RINCIAN PROG TAHUNAN'!S28</f>
        <v/>
      </c>
      <c r="BC30" s="298" t="str">
        <f>'RINCIAN PROG TAHUNAN'!T28</f>
        <v/>
      </c>
      <c r="BD30" s="299" t="str">
        <f>'RINCIAN PROG TAHUNAN'!U28</f>
        <v/>
      </c>
      <c r="BE30" s="298" t="str">
        <f>'RINCIAN PROG TAHUNAN'!V28</f>
        <v/>
      </c>
      <c r="BG30" s="298" t="str">
        <f>IFERROR(SMALL($BH$18:$BH$32,ROW(14:14)),"")</f>
        <v/>
      </c>
      <c r="BH30" s="298" t="str">
        <f t="shared" si="9"/>
        <v/>
      </c>
      <c r="BJ30" s="298" t="str">
        <f>'RINCIAN PROG TAHUNAN'!Y28</f>
        <v/>
      </c>
      <c r="BK30" s="299" t="str">
        <f>'RINCIAN PROG TAHUNAN'!Z28</f>
        <v/>
      </c>
      <c r="BL30" s="299" t="str">
        <f>'RINCIAN PROG TAHUNAN'!AA28</f>
        <v/>
      </c>
      <c r="BM30" s="298" t="str">
        <f>'RINCIAN PROG TAHUNAN'!AB28</f>
        <v/>
      </c>
      <c r="BN30" s="299" t="str">
        <f>'RINCIAN PROG TAHUNAN'!AC28</f>
        <v/>
      </c>
      <c r="BO30" s="298" t="str">
        <f>'RINCIAN PROG TAHUNAN'!AD28</f>
        <v/>
      </c>
      <c r="BP30" s="298" t="str">
        <f t="shared" si="3"/>
        <v/>
      </c>
      <c r="BQ30" s="299" t="str">
        <f t="shared" si="4"/>
        <v/>
      </c>
      <c r="BR30" s="299" t="str">
        <f t="shared" si="22"/>
        <v/>
      </c>
      <c r="BS30" s="298" t="str">
        <f t="shared" si="5"/>
        <v/>
      </c>
      <c r="BT30" s="299" t="str">
        <f t="shared" si="6"/>
        <v/>
      </c>
      <c r="BU30" s="298" t="str">
        <f t="shared" si="7"/>
        <v/>
      </c>
      <c r="BV30" s="298" t="str">
        <f t="shared" si="10"/>
        <v/>
      </c>
      <c r="BW30" s="298" t="str">
        <f t="shared" si="11"/>
        <v/>
      </c>
      <c r="BX30" s="299" t="str">
        <f t="shared" si="12"/>
        <v/>
      </c>
      <c r="BY30" s="298" t="str">
        <f t="shared" si="13"/>
        <v/>
      </c>
      <c r="BZ30" s="299" t="str">
        <f t="shared" si="14"/>
        <v/>
      </c>
      <c r="CA30" s="298" t="str">
        <f t="shared" si="15"/>
        <v/>
      </c>
      <c r="CB30" s="305"/>
      <c r="CC30" s="305"/>
      <c r="CD30" s="305"/>
      <c r="CE30" s="305"/>
      <c r="CF30" s="305"/>
      <c r="CG30" s="305"/>
      <c r="CH30" s="305"/>
      <c r="CI30" s="305"/>
      <c r="CJ30" s="305"/>
      <c r="CK30" s="305"/>
      <c r="CL30" s="305"/>
      <c r="CM30" s="305"/>
      <c r="CN30" s="305"/>
      <c r="CO30" s="305"/>
    </row>
    <row r="31" spans="2:93" ht="66.75" customHeight="1" x14ac:dyDescent="0.2">
      <c r="B31" s="213" t="str">
        <f t="shared" si="16"/>
        <v/>
      </c>
      <c r="C31" s="213" t="str">
        <f t="shared" si="17"/>
        <v/>
      </c>
      <c r="D31" s="214" t="str">
        <f t="shared" si="18"/>
        <v/>
      </c>
      <c r="E31" s="213" t="str">
        <f t="shared" si="19"/>
        <v/>
      </c>
      <c r="F31" s="214" t="str">
        <f t="shared" si="20"/>
        <v/>
      </c>
      <c r="G31" s="160" t="str">
        <f t="shared" si="21"/>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66"/>
      <c r="AN31" s="308"/>
      <c r="AO31" s="308"/>
      <c r="AP31" s="308"/>
      <c r="AQ31" s="308"/>
      <c r="AR31" s="308"/>
      <c r="AS31" s="308"/>
      <c r="AT31" s="308"/>
      <c r="AU31" s="308"/>
      <c r="AV31" s="308"/>
      <c r="AW31" s="298" t="str">
        <f>IFERROR(SMALL($AX$18:$AX$32,ROW(15:15)),"")</f>
        <v/>
      </c>
      <c r="AX31" s="298" t="str">
        <f t="shared" si="8"/>
        <v/>
      </c>
      <c r="AY31" s="298">
        <v>14</v>
      </c>
      <c r="AZ31" s="298" t="str">
        <f>'RINCIAN PROG TAHUNAN'!Q29</f>
        <v/>
      </c>
      <c r="BA31" s="298" t="str">
        <f>'RINCIAN PROG TAHUNAN'!R29</f>
        <v/>
      </c>
      <c r="BB31" s="299" t="str">
        <f>'RINCIAN PROG TAHUNAN'!S29</f>
        <v/>
      </c>
      <c r="BC31" s="298" t="str">
        <f>'RINCIAN PROG TAHUNAN'!T29</f>
        <v/>
      </c>
      <c r="BD31" s="299" t="str">
        <f>'RINCIAN PROG TAHUNAN'!U29</f>
        <v/>
      </c>
      <c r="BE31" s="298" t="str">
        <f>'RINCIAN PROG TAHUNAN'!V29</f>
        <v/>
      </c>
      <c r="BG31" s="298" t="str">
        <f>IFERROR(SMALL($BH$18:$BH$32,ROW(15:15)),"")</f>
        <v/>
      </c>
      <c r="BH31" s="298" t="str">
        <f t="shared" si="9"/>
        <v/>
      </c>
      <c r="BJ31" s="298" t="str">
        <f>'RINCIAN PROG TAHUNAN'!Y29</f>
        <v/>
      </c>
      <c r="BK31" s="299" t="str">
        <f>'RINCIAN PROG TAHUNAN'!Z29</f>
        <v/>
      </c>
      <c r="BL31" s="299" t="str">
        <f>'RINCIAN PROG TAHUNAN'!AA29</f>
        <v/>
      </c>
      <c r="BM31" s="298" t="str">
        <f>'RINCIAN PROG TAHUNAN'!AB29</f>
        <v/>
      </c>
      <c r="BN31" s="299" t="str">
        <f>'RINCIAN PROG TAHUNAN'!AC29</f>
        <v/>
      </c>
      <c r="BO31" s="298" t="str">
        <f>'RINCIAN PROG TAHUNAN'!AD29</f>
        <v/>
      </c>
      <c r="BP31" s="298" t="str">
        <f t="shared" si="3"/>
        <v/>
      </c>
      <c r="BQ31" s="299" t="str">
        <f t="shared" si="4"/>
        <v/>
      </c>
      <c r="BR31" s="299" t="str">
        <f t="shared" si="22"/>
        <v/>
      </c>
      <c r="BS31" s="298" t="str">
        <f t="shared" si="5"/>
        <v/>
      </c>
      <c r="BT31" s="299" t="str">
        <f t="shared" si="6"/>
        <v/>
      </c>
      <c r="BU31" s="298" t="str">
        <f t="shared" si="7"/>
        <v/>
      </c>
      <c r="BV31" s="298" t="str">
        <f t="shared" si="10"/>
        <v/>
      </c>
      <c r="BW31" s="298" t="str">
        <f t="shared" si="11"/>
        <v/>
      </c>
      <c r="BX31" s="299" t="str">
        <f t="shared" si="12"/>
        <v/>
      </c>
      <c r="BY31" s="298" t="str">
        <f t="shared" si="13"/>
        <v/>
      </c>
      <c r="BZ31" s="299" t="str">
        <f t="shared" si="14"/>
        <v/>
      </c>
      <c r="CA31" s="298" t="str">
        <f t="shared" si="15"/>
        <v/>
      </c>
      <c r="CB31" s="305"/>
      <c r="CC31" s="305"/>
      <c r="CD31" s="305"/>
      <c r="CE31" s="305"/>
      <c r="CF31" s="305"/>
      <c r="CG31" s="305"/>
      <c r="CH31" s="305"/>
      <c r="CI31" s="305"/>
      <c r="CJ31" s="305"/>
      <c r="CK31" s="305"/>
      <c r="CL31" s="305"/>
      <c r="CM31" s="305"/>
      <c r="CN31" s="305"/>
      <c r="CO31" s="305"/>
    </row>
    <row r="32" spans="2:93" ht="66.75" customHeight="1" x14ac:dyDescent="0.2">
      <c r="B32" s="222" t="str">
        <f t="shared" si="16"/>
        <v/>
      </c>
      <c r="C32" s="213" t="str">
        <f t="shared" si="17"/>
        <v/>
      </c>
      <c r="D32" s="214" t="str">
        <f t="shared" si="18"/>
        <v/>
      </c>
      <c r="E32" s="213" t="str">
        <f t="shared" si="19"/>
        <v/>
      </c>
      <c r="F32" s="214" t="str">
        <f t="shared" si="20"/>
        <v/>
      </c>
      <c r="G32" s="160" t="str">
        <f t="shared" si="21"/>
        <v/>
      </c>
      <c r="H32" s="284"/>
      <c r="I32" s="223"/>
      <c r="J32" s="223"/>
      <c r="K32" s="223"/>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66"/>
      <c r="AN32" s="308"/>
      <c r="AO32" s="308"/>
      <c r="AP32" s="308"/>
      <c r="AQ32" s="308"/>
      <c r="AR32" s="308"/>
      <c r="AS32" s="308"/>
      <c r="AT32" s="308"/>
      <c r="AU32" s="308"/>
      <c r="AV32" s="308"/>
      <c r="AW32" s="298" t="str">
        <f>IFERROR(SMALL($AX$18:$AX$32,ROW(16:16)),"")</f>
        <v/>
      </c>
      <c r="AX32" s="298" t="str">
        <f t="shared" si="8"/>
        <v/>
      </c>
      <c r="AY32" s="298">
        <v>15</v>
      </c>
      <c r="AZ32" s="298" t="str">
        <f>'RINCIAN PROG TAHUNAN'!Q30</f>
        <v/>
      </c>
      <c r="BA32" s="298" t="str">
        <f>'RINCIAN PROG TAHUNAN'!R30</f>
        <v/>
      </c>
      <c r="BB32" s="299" t="str">
        <f>'RINCIAN PROG TAHUNAN'!S30</f>
        <v/>
      </c>
      <c r="BC32" s="298" t="str">
        <f>'RINCIAN PROG TAHUNAN'!T30</f>
        <v/>
      </c>
      <c r="BD32" s="299" t="str">
        <f>'RINCIAN PROG TAHUNAN'!U30</f>
        <v/>
      </c>
      <c r="BE32" s="298" t="str">
        <f>'RINCIAN PROG TAHUNAN'!V30</f>
        <v/>
      </c>
      <c r="BG32" s="298" t="str">
        <f>IFERROR(SMALL($BH$18:$BH$32,ROW(16:16)),"")</f>
        <v/>
      </c>
      <c r="BH32" s="298" t="str">
        <f t="shared" si="9"/>
        <v/>
      </c>
      <c r="BJ32" s="298" t="str">
        <f>'RINCIAN PROG TAHUNAN'!Y30</f>
        <v/>
      </c>
      <c r="BK32" s="299" t="str">
        <f>'RINCIAN PROG TAHUNAN'!Z30</f>
        <v/>
      </c>
      <c r="BL32" s="299" t="str">
        <f>'RINCIAN PROG TAHUNAN'!AA30</f>
        <v/>
      </c>
      <c r="BM32" s="298" t="str">
        <f>'RINCIAN PROG TAHUNAN'!AB30</f>
        <v/>
      </c>
      <c r="BN32" s="299" t="str">
        <f>'RINCIAN PROG TAHUNAN'!AC30</f>
        <v/>
      </c>
      <c r="BO32" s="298" t="str">
        <f>'RINCIAN PROG TAHUNAN'!AD30</f>
        <v/>
      </c>
      <c r="BP32" s="298" t="str">
        <f t="shared" si="3"/>
        <v/>
      </c>
      <c r="BQ32" s="299" t="str">
        <f t="shared" si="4"/>
        <v/>
      </c>
      <c r="BR32" s="299" t="str">
        <f t="shared" si="22"/>
        <v/>
      </c>
      <c r="BS32" s="298" t="str">
        <f t="shared" si="5"/>
        <v/>
      </c>
      <c r="BT32" s="299" t="str">
        <f t="shared" si="6"/>
        <v/>
      </c>
      <c r="BU32" s="298" t="str">
        <f t="shared" si="7"/>
        <v/>
      </c>
      <c r="BV32" s="298" t="str">
        <f t="shared" si="10"/>
        <v/>
      </c>
      <c r="BW32" s="298" t="str">
        <f t="shared" si="11"/>
        <v/>
      </c>
      <c r="BX32" s="299" t="str">
        <f t="shared" si="12"/>
        <v/>
      </c>
      <c r="BY32" s="298" t="str">
        <f t="shared" si="13"/>
        <v/>
      </c>
      <c r="BZ32" s="299" t="str">
        <f t="shared" si="14"/>
        <v/>
      </c>
      <c r="CA32" s="298" t="str">
        <f t="shared" si="15"/>
        <v/>
      </c>
      <c r="CB32" s="305"/>
      <c r="CC32" s="305"/>
      <c r="CD32" s="305"/>
      <c r="CE32" s="305"/>
      <c r="CF32" s="305"/>
      <c r="CG32" s="305"/>
      <c r="CH32" s="305"/>
      <c r="CI32" s="305"/>
      <c r="CJ32" s="305"/>
      <c r="CK32" s="305"/>
      <c r="CL32" s="305"/>
      <c r="CM32" s="305"/>
      <c r="CN32" s="305"/>
      <c r="CO32" s="305"/>
    </row>
    <row r="33" spans="4:93" x14ac:dyDescent="0.2">
      <c r="AX33" s="298" t="str">
        <f t="shared" si="8"/>
        <v/>
      </c>
      <c r="AZ33" s="298" t="str">
        <f>'RINCIAN PROG TAHUNAN'!Q31</f>
        <v/>
      </c>
      <c r="BA33" s="298" t="str">
        <f>'RINCIAN PROG TAHUNAN'!R31</f>
        <v/>
      </c>
      <c r="BB33" s="299" t="str">
        <f>'RINCIAN PROG TAHUNAN'!S31</f>
        <v/>
      </c>
      <c r="BC33" s="298" t="str">
        <f>'RINCIAN PROG TAHUNAN'!T31</f>
        <v/>
      </c>
      <c r="BD33" s="299" t="str">
        <f>'RINCIAN PROG TAHUNAN'!U31</f>
        <v/>
      </c>
      <c r="BJ33" s="298" t="str">
        <f>'RINCIAN PROG TAHUNAN'!Y31</f>
        <v/>
      </c>
      <c r="BK33" s="299" t="str">
        <f>'RINCIAN PROG TAHUNAN'!Z31</f>
        <v/>
      </c>
      <c r="BL33" s="299" t="str">
        <f>'RINCIAN PROG TAHUNAN'!AA31</f>
        <v/>
      </c>
      <c r="BM33" s="298" t="str">
        <f>'RINCIAN PROG TAHUNAN'!AB31</f>
        <v/>
      </c>
      <c r="BN33" s="299" t="str">
        <f>'RINCIAN PROG TAHUNAN'!AC31</f>
        <v/>
      </c>
      <c r="BO33" s="298"/>
      <c r="BP33" s="298"/>
      <c r="BQ33" s="299"/>
      <c r="BR33" s="299"/>
      <c r="BS33" s="298"/>
      <c r="BT33" s="299"/>
      <c r="BU33" s="298"/>
      <c r="BV33" s="298"/>
      <c r="BW33" s="298"/>
      <c r="BX33" s="299"/>
      <c r="BY33" s="298"/>
      <c r="BZ33" s="299"/>
      <c r="CA33" s="298"/>
      <c r="CB33" s="305"/>
      <c r="CC33" s="305"/>
      <c r="CD33" s="305"/>
      <c r="CE33" s="305"/>
      <c r="CF33" s="305"/>
      <c r="CG33" s="305"/>
      <c r="CH33" s="305"/>
      <c r="CI33" s="305"/>
      <c r="CJ33" s="305"/>
      <c r="CK33" s="305"/>
      <c r="CL33" s="305"/>
      <c r="CM33" s="305"/>
      <c r="CN33" s="305"/>
      <c r="CO33" s="305"/>
    </row>
    <row r="34" spans="4:93" x14ac:dyDescent="0.2">
      <c r="AX34" s="298" t="str">
        <f t="shared" si="8"/>
        <v/>
      </c>
      <c r="AZ34" s="298" t="str">
        <f>'RINCIAN PROG TAHUNAN'!Q32</f>
        <v/>
      </c>
      <c r="BA34" s="298" t="str">
        <f>'RINCIAN PROG TAHUNAN'!R32</f>
        <v/>
      </c>
      <c r="BB34" s="299" t="str">
        <f>'RINCIAN PROG TAHUNAN'!S32</f>
        <v/>
      </c>
      <c r="BC34" s="298" t="str">
        <f>'RINCIAN PROG TAHUNAN'!T32</f>
        <v/>
      </c>
      <c r="BD34" s="299" t="str">
        <f>'RINCIAN PROG TAHUNAN'!U32</f>
        <v/>
      </c>
      <c r="BJ34" s="298" t="str">
        <f>'RINCIAN PROG TAHUNAN'!Y32</f>
        <v/>
      </c>
      <c r="BK34" s="299" t="str">
        <f>'RINCIAN PROG TAHUNAN'!Z32</f>
        <v/>
      </c>
      <c r="BL34" s="299" t="str">
        <f>'RINCIAN PROG TAHUNAN'!AA32</f>
        <v/>
      </c>
      <c r="BM34" s="298" t="str">
        <f>'RINCIAN PROG TAHUNAN'!AB32</f>
        <v/>
      </c>
      <c r="BN34" s="299" t="str">
        <f>'RINCIAN PROG TAHUNAN'!AC32</f>
        <v/>
      </c>
      <c r="BO34" s="298"/>
      <c r="BP34" s="298"/>
      <c r="BQ34" s="299"/>
      <c r="BR34" s="299"/>
      <c r="BS34" s="298"/>
      <c r="BT34" s="299"/>
      <c r="BU34" s="298"/>
      <c r="BV34" s="298"/>
      <c r="BW34" s="298"/>
      <c r="BX34" s="299"/>
      <c r="BY34" s="298"/>
      <c r="BZ34" s="299"/>
      <c r="CA34" s="298"/>
      <c r="CB34" s="305"/>
      <c r="CC34" s="305"/>
      <c r="CD34" s="305"/>
      <c r="CE34" s="305"/>
      <c r="CF34" s="305"/>
      <c r="CG34" s="305"/>
      <c r="CH34" s="305"/>
      <c r="CI34" s="305"/>
      <c r="CJ34" s="305"/>
      <c r="CK34" s="305"/>
      <c r="CL34" s="305"/>
      <c r="CM34" s="305"/>
      <c r="CN34" s="305"/>
      <c r="CO34" s="305"/>
    </row>
    <row r="35" spans="4:93" x14ac:dyDescent="0.2">
      <c r="D35" t="str">
        <f>IF('DATA AWAL'!$D$13="","","Mengetahui,")</f>
        <v>Mengetahui,</v>
      </c>
      <c r="O35" s="17" t="str">
        <f>IF('DATA AWAL'!$D$11="","",'DATA AWAL'!$D$11&amp;", "&amp;'DATA AWAL'!$D$12)</f>
        <v>Purwokerto, 17 Juli 2017</v>
      </c>
      <c r="AX35" s="298" t="str">
        <f t="shared" si="8"/>
        <v/>
      </c>
      <c r="AZ35" s="298" t="str">
        <f>'RINCIAN PROG TAHUNAN'!Q33</f>
        <v/>
      </c>
      <c r="BA35" s="298" t="str">
        <f>'RINCIAN PROG TAHUNAN'!R33</f>
        <v/>
      </c>
      <c r="BB35" s="299" t="str">
        <f>'RINCIAN PROG TAHUNAN'!S33</f>
        <v/>
      </c>
      <c r="BC35" s="298" t="str">
        <f>'RINCIAN PROG TAHUNAN'!T33</f>
        <v/>
      </c>
      <c r="BD35" s="299" t="str">
        <f>'RINCIAN PROG TAHUNAN'!U33</f>
        <v/>
      </c>
      <c r="BJ35" s="298" t="str">
        <f>'RINCIAN PROG TAHUNAN'!Y33</f>
        <v/>
      </c>
      <c r="BK35" s="299" t="str">
        <f>'RINCIAN PROG TAHUNAN'!Z33</f>
        <v/>
      </c>
      <c r="BL35" s="299" t="str">
        <f>'RINCIAN PROG TAHUNAN'!AA33</f>
        <v/>
      </c>
      <c r="BM35" s="298" t="str">
        <f>'RINCIAN PROG TAHUNAN'!AB33</f>
        <v/>
      </c>
      <c r="BN35" s="299" t="str">
        <f>'RINCIAN PROG TAHUNAN'!AC33</f>
        <v/>
      </c>
      <c r="BO35" s="305"/>
      <c r="BP35" s="298" t="str">
        <f t="shared" ref="BP35:BP47" si="23">IF(AW35="","",VLOOKUP($AW35,$AZ$18:$BD$47,2,FALSE))</f>
        <v/>
      </c>
      <c r="BQ35" s="299" t="str">
        <f t="shared" ref="BQ35:BQ47" si="24">IF(AW35="","",VLOOKUP($AW35,$AZ$18:$BD$47,3,FALSE))</f>
        <v/>
      </c>
      <c r="BR35" s="298" t="str">
        <f t="shared" ref="BR35:BR47" si="25">IF(AW35="","",VLOOKUP($AW35,$AZ$18:$BD$47,4,FALSE))</f>
        <v/>
      </c>
      <c r="BS35" s="298" t="str">
        <f t="shared" ref="BS35:BS47" si="26">IF(AW35="","",VLOOKUP($AW35,$AZ$18:$BD$47,5,FALSE))</f>
        <v/>
      </c>
      <c r="BT35" s="298"/>
      <c r="BU35" s="298"/>
      <c r="BV35" s="298"/>
      <c r="BW35" s="298"/>
      <c r="BX35" s="298"/>
      <c r="BY35" s="298"/>
      <c r="BZ35" s="298"/>
      <c r="CA35" s="298"/>
      <c r="CB35" s="305"/>
      <c r="CC35" s="305"/>
      <c r="CD35" s="305"/>
      <c r="CE35" s="305"/>
      <c r="CF35" s="305"/>
      <c r="CG35" s="305"/>
      <c r="CH35" s="305"/>
      <c r="CI35" s="305"/>
      <c r="CJ35" s="305"/>
      <c r="CK35" s="305"/>
      <c r="CL35" s="305"/>
      <c r="CM35" s="305"/>
      <c r="CN35" s="305"/>
      <c r="CO35" s="305"/>
    </row>
    <row r="36" spans="4:93" x14ac:dyDescent="0.2">
      <c r="D36" s="374" t="str">
        <f>IF('DATA AWAL'!$D$13="","",'DATA AWAL'!$B$13&amp;" "&amp;'DATA AWAL'!$D$4&amp;" ,")</f>
        <v>KEPALA SEKOLAH SMAN 2 PURWOKERTO ,</v>
      </c>
      <c r="E36" s="374"/>
      <c r="F36" s="374"/>
      <c r="O36" s="227" t="str">
        <f>IF('DATA AWAL'!$B$5="","",'DATA AWAL'!$B$5&amp;" "&amp;'DATA AWAL'!$B$7&amp;" "&amp;'DATA AWAL'!$D$7&amp;",")</f>
        <v>GURU MATA PELAJARAN Pendidikan Agama Buddha dan Budi Pekerti,</v>
      </c>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X36" s="298" t="str">
        <f t="shared" si="8"/>
        <v/>
      </c>
      <c r="AZ36" s="298" t="str">
        <f>'RINCIAN PROG TAHUNAN'!Q34</f>
        <v/>
      </c>
      <c r="BA36" s="298" t="str">
        <f>'RINCIAN PROG TAHUNAN'!R34</f>
        <v/>
      </c>
      <c r="BB36" s="299" t="str">
        <f>'RINCIAN PROG TAHUNAN'!S34</f>
        <v/>
      </c>
      <c r="BC36" s="298" t="str">
        <f>'RINCIAN PROG TAHUNAN'!T34</f>
        <v/>
      </c>
      <c r="BD36" s="299" t="str">
        <f>'RINCIAN PROG TAHUNAN'!U34</f>
        <v/>
      </c>
      <c r="BJ36" s="298" t="str">
        <f>'RINCIAN PROG TAHUNAN'!Y34</f>
        <v/>
      </c>
      <c r="BK36" s="299" t="str">
        <f>'RINCIAN PROG TAHUNAN'!Z34</f>
        <v/>
      </c>
      <c r="BL36" s="299" t="str">
        <f>'RINCIAN PROG TAHUNAN'!AA34</f>
        <v/>
      </c>
      <c r="BM36" s="298" t="str">
        <f>'RINCIAN PROG TAHUNAN'!AB34</f>
        <v/>
      </c>
      <c r="BN36" s="299" t="str">
        <f>'RINCIAN PROG TAHUNAN'!AC34</f>
        <v/>
      </c>
      <c r="BO36" s="305"/>
      <c r="BP36" s="298" t="str">
        <f t="shared" si="23"/>
        <v/>
      </c>
      <c r="BQ36" s="299" t="str">
        <f t="shared" si="24"/>
        <v/>
      </c>
      <c r="BR36" s="298" t="str">
        <f t="shared" si="25"/>
        <v/>
      </c>
      <c r="BS36" s="298" t="str">
        <f t="shared" si="26"/>
        <v/>
      </c>
      <c r="BT36" s="298"/>
      <c r="BU36" s="298"/>
      <c r="BV36" s="298"/>
      <c r="BW36" s="298"/>
      <c r="BX36" s="298"/>
      <c r="BY36" s="298"/>
      <c r="BZ36" s="298"/>
      <c r="CA36" s="298"/>
      <c r="CB36" s="305"/>
      <c r="CC36" s="305"/>
      <c r="CD36" s="305"/>
      <c r="CE36" s="305"/>
      <c r="CF36" s="305"/>
      <c r="CG36" s="305"/>
      <c r="CH36" s="305"/>
      <c r="CI36" s="305"/>
      <c r="CJ36" s="305"/>
      <c r="CK36" s="305"/>
      <c r="CL36" s="305"/>
      <c r="CM36" s="305"/>
      <c r="CN36" s="305"/>
      <c r="CO36" s="305"/>
    </row>
    <row r="37" spans="4:93" ht="12.75" customHeight="1" x14ac:dyDescent="0.2">
      <c r="AX37" s="298" t="str">
        <f t="shared" si="8"/>
        <v/>
      </c>
      <c r="AZ37" s="298" t="str">
        <f>'RINCIAN PROG TAHUNAN'!Q35</f>
        <v/>
      </c>
      <c r="BA37" s="298" t="str">
        <f>'RINCIAN PROG TAHUNAN'!R35</f>
        <v/>
      </c>
      <c r="BB37" s="299" t="str">
        <f>'RINCIAN PROG TAHUNAN'!S35</f>
        <v/>
      </c>
      <c r="BC37" s="298" t="str">
        <f>'RINCIAN PROG TAHUNAN'!T35</f>
        <v/>
      </c>
      <c r="BD37" s="299" t="str">
        <f>'RINCIAN PROG TAHUNAN'!U35</f>
        <v/>
      </c>
      <c r="BJ37" s="298" t="str">
        <f>'RINCIAN PROG TAHUNAN'!Y35</f>
        <v/>
      </c>
      <c r="BK37" s="299" t="str">
        <f>'RINCIAN PROG TAHUNAN'!Z35</f>
        <v/>
      </c>
      <c r="BL37" s="299" t="str">
        <f>'RINCIAN PROG TAHUNAN'!AA35</f>
        <v/>
      </c>
      <c r="BM37" s="298" t="str">
        <f>'RINCIAN PROG TAHUNAN'!AB35</f>
        <v/>
      </c>
      <c r="BN37" s="299" t="str">
        <f>'RINCIAN PROG TAHUNAN'!AC35</f>
        <v/>
      </c>
      <c r="BO37" s="305"/>
      <c r="BP37" s="298" t="str">
        <f t="shared" si="23"/>
        <v/>
      </c>
      <c r="BQ37" s="299" t="str">
        <f t="shared" si="24"/>
        <v/>
      </c>
      <c r="BR37" s="298" t="str">
        <f t="shared" si="25"/>
        <v/>
      </c>
      <c r="BS37" s="298" t="str">
        <f t="shared" si="26"/>
        <v/>
      </c>
      <c r="BT37" s="298"/>
      <c r="BU37" s="298"/>
      <c r="BV37" s="298"/>
      <c r="BW37" s="298"/>
      <c r="BX37" s="298"/>
      <c r="BY37" s="298"/>
      <c r="BZ37" s="298"/>
      <c r="CA37" s="298"/>
      <c r="CB37" s="305"/>
      <c r="CC37" s="305"/>
      <c r="CD37" s="305"/>
      <c r="CE37" s="305"/>
      <c r="CF37" s="305"/>
      <c r="CG37" s="305"/>
      <c r="CH37" s="305"/>
      <c r="CI37" s="305"/>
      <c r="CJ37" s="305"/>
      <c r="CK37" s="305"/>
      <c r="CL37" s="305"/>
      <c r="CM37" s="305"/>
      <c r="CN37" s="305"/>
      <c r="CO37" s="305"/>
    </row>
    <row r="38" spans="4:93" x14ac:dyDescent="0.2">
      <c r="AX38" s="298" t="str">
        <f t="shared" si="8"/>
        <v/>
      </c>
      <c r="AZ38" s="298" t="str">
        <f>'RINCIAN PROG TAHUNAN'!Q36</f>
        <v/>
      </c>
      <c r="BA38" s="298" t="str">
        <f>'RINCIAN PROG TAHUNAN'!R36</f>
        <v/>
      </c>
      <c r="BB38" s="299" t="str">
        <f>'RINCIAN PROG TAHUNAN'!S36</f>
        <v/>
      </c>
      <c r="BC38" s="298" t="str">
        <f>'RINCIAN PROG TAHUNAN'!T36</f>
        <v/>
      </c>
      <c r="BD38" s="299" t="str">
        <f>'RINCIAN PROG TAHUNAN'!U36</f>
        <v/>
      </c>
      <c r="BJ38" s="298" t="str">
        <f>'RINCIAN PROG TAHUNAN'!Y36</f>
        <v/>
      </c>
      <c r="BK38" s="299" t="str">
        <f>'RINCIAN PROG TAHUNAN'!Z36</f>
        <v/>
      </c>
      <c r="BL38" s="299" t="str">
        <f>'RINCIAN PROG TAHUNAN'!AA36</f>
        <v/>
      </c>
      <c r="BM38" s="298" t="str">
        <f>'RINCIAN PROG TAHUNAN'!AB36</f>
        <v/>
      </c>
      <c r="BN38" s="299" t="str">
        <f>'RINCIAN PROG TAHUNAN'!AC36</f>
        <v/>
      </c>
      <c r="BO38" s="305"/>
      <c r="BP38" s="298" t="str">
        <f t="shared" si="23"/>
        <v/>
      </c>
      <c r="BQ38" s="299" t="str">
        <f t="shared" si="24"/>
        <v/>
      </c>
      <c r="BR38" s="298" t="str">
        <f t="shared" si="25"/>
        <v/>
      </c>
      <c r="BS38" s="298" t="str">
        <f t="shared" si="26"/>
        <v/>
      </c>
      <c r="BT38" s="298"/>
      <c r="BU38" s="298"/>
      <c r="BV38" s="298"/>
      <c r="BW38" s="298"/>
      <c r="BX38" s="298"/>
      <c r="BY38" s="298"/>
      <c r="BZ38" s="298"/>
      <c r="CA38" s="298"/>
      <c r="CB38" s="305"/>
      <c r="CC38" s="305"/>
      <c r="CD38" s="305"/>
      <c r="CE38" s="305"/>
      <c r="CF38" s="305"/>
      <c r="CG38" s="305"/>
      <c r="CH38" s="305"/>
      <c r="CI38" s="305"/>
      <c r="CJ38" s="305"/>
      <c r="CK38" s="305"/>
      <c r="CL38" s="305"/>
      <c r="CM38" s="305"/>
      <c r="CN38" s="305"/>
      <c r="CO38" s="305"/>
    </row>
    <row r="39" spans="4:93" x14ac:dyDescent="0.2">
      <c r="AX39" s="298" t="str">
        <f t="shared" si="8"/>
        <v/>
      </c>
      <c r="AZ39" s="298" t="str">
        <f>'RINCIAN PROG TAHUNAN'!Q37</f>
        <v/>
      </c>
      <c r="BA39" s="298" t="str">
        <f>'RINCIAN PROG TAHUNAN'!R37</f>
        <v/>
      </c>
      <c r="BB39" s="299" t="str">
        <f>'RINCIAN PROG TAHUNAN'!S37</f>
        <v/>
      </c>
      <c r="BC39" s="298" t="str">
        <f>'RINCIAN PROG TAHUNAN'!T37</f>
        <v/>
      </c>
      <c r="BD39" s="299" t="str">
        <f>'RINCIAN PROG TAHUNAN'!U37</f>
        <v/>
      </c>
      <c r="BJ39" s="298" t="str">
        <f>'RINCIAN PROG TAHUNAN'!Y37</f>
        <v/>
      </c>
      <c r="BK39" s="299" t="str">
        <f>'RINCIAN PROG TAHUNAN'!Z37</f>
        <v/>
      </c>
      <c r="BL39" s="299" t="str">
        <f>'RINCIAN PROG TAHUNAN'!AA37</f>
        <v/>
      </c>
      <c r="BM39" s="298" t="str">
        <f>'RINCIAN PROG TAHUNAN'!AB37</f>
        <v/>
      </c>
      <c r="BN39" s="299" t="str">
        <f>'RINCIAN PROG TAHUNAN'!AC37</f>
        <v/>
      </c>
      <c r="BO39" s="305"/>
      <c r="BP39" s="298" t="str">
        <f t="shared" si="23"/>
        <v/>
      </c>
      <c r="BQ39" s="299" t="str">
        <f t="shared" si="24"/>
        <v/>
      </c>
      <c r="BR39" s="298" t="str">
        <f t="shared" si="25"/>
        <v/>
      </c>
      <c r="BS39" s="298" t="str">
        <f t="shared" si="26"/>
        <v/>
      </c>
      <c r="BT39" s="298"/>
      <c r="BU39" s="298"/>
      <c r="BV39" s="298"/>
      <c r="BW39" s="298"/>
      <c r="BX39" s="298"/>
      <c r="BY39" s="298"/>
      <c r="BZ39" s="298"/>
      <c r="CA39" s="298"/>
      <c r="CB39" s="305"/>
      <c r="CC39" s="305"/>
      <c r="CD39" s="305"/>
      <c r="CE39" s="305"/>
      <c r="CF39" s="305"/>
      <c r="CG39" s="305"/>
      <c r="CH39" s="305"/>
      <c r="CI39" s="305"/>
      <c r="CJ39" s="305"/>
      <c r="CK39" s="305"/>
      <c r="CL39" s="305"/>
      <c r="CM39" s="305"/>
      <c r="CN39" s="305"/>
      <c r="CO39" s="305"/>
    </row>
    <row r="40" spans="4:93" x14ac:dyDescent="0.2">
      <c r="D40" t="str">
        <f>IF('DATA AWAL'!$D$13="","",'DATA AWAL'!$D$13)</f>
        <v>Drs. H. TOHAR, M.Si</v>
      </c>
      <c r="O40" t="str">
        <f>IF('DATA AWAL'!$D$5="","",'DATA AWAL'!$D$5)</f>
        <v>LANGGENG HADI P.</v>
      </c>
      <c r="AX40" s="298" t="str">
        <f t="shared" si="8"/>
        <v/>
      </c>
      <c r="AZ40" s="298" t="str">
        <f>'RINCIAN PROG TAHUNAN'!Q38</f>
        <v/>
      </c>
      <c r="BA40" s="298" t="str">
        <f>'RINCIAN PROG TAHUNAN'!R38</f>
        <v/>
      </c>
      <c r="BB40" s="299" t="str">
        <f>'RINCIAN PROG TAHUNAN'!S38</f>
        <v/>
      </c>
      <c r="BC40" s="298" t="str">
        <f>'RINCIAN PROG TAHUNAN'!T38</f>
        <v/>
      </c>
      <c r="BD40" s="299" t="str">
        <f>'RINCIAN PROG TAHUNAN'!U38</f>
        <v/>
      </c>
      <c r="BJ40" s="298" t="str">
        <f>'RINCIAN PROG TAHUNAN'!Y38</f>
        <v/>
      </c>
      <c r="BK40" s="299" t="str">
        <f>'RINCIAN PROG TAHUNAN'!Z38</f>
        <v/>
      </c>
      <c r="BL40" s="299" t="str">
        <f>'RINCIAN PROG TAHUNAN'!AA38</f>
        <v/>
      </c>
      <c r="BM40" s="298" t="str">
        <f>'RINCIAN PROG TAHUNAN'!AB38</f>
        <v/>
      </c>
      <c r="BN40" s="299" t="str">
        <f>'RINCIAN PROG TAHUNAN'!AC38</f>
        <v/>
      </c>
      <c r="BO40" s="305"/>
      <c r="BP40" s="298" t="str">
        <f t="shared" si="23"/>
        <v/>
      </c>
      <c r="BQ40" s="299" t="str">
        <f t="shared" si="24"/>
        <v/>
      </c>
      <c r="BR40" s="298" t="str">
        <f t="shared" si="25"/>
        <v/>
      </c>
      <c r="BS40" s="298" t="str">
        <f t="shared" si="26"/>
        <v/>
      </c>
      <c r="BT40" s="298"/>
      <c r="BU40" s="298"/>
      <c r="BV40" s="298"/>
      <c r="BW40" s="298"/>
      <c r="BX40" s="298"/>
      <c r="BY40" s="298"/>
      <c r="BZ40" s="298"/>
      <c r="CA40" s="298"/>
      <c r="CB40" s="305"/>
      <c r="CC40" s="305"/>
      <c r="CD40" s="305"/>
      <c r="CE40" s="305"/>
      <c r="CF40" s="305"/>
      <c r="CG40" s="305"/>
      <c r="CH40" s="305"/>
      <c r="CI40" s="305"/>
      <c r="CJ40" s="305"/>
      <c r="CK40" s="305"/>
      <c r="CL40" s="305"/>
      <c r="CM40" s="305"/>
      <c r="CN40" s="305"/>
      <c r="CO40" s="305"/>
    </row>
    <row r="41" spans="4:93" x14ac:dyDescent="0.2">
      <c r="D41" t="str">
        <f>IF('DATA AWAL'!$D$14="","",'DATA AWAL'!$B$14&amp;". "&amp;'DATA AWAL'!$D$14)</f>
        <v>NIP. 196307101994121002</v>
      </c>
      <c r="O41" t="str">
        <f>IF('DATA AWAL'!$D$6="","",'DATA AWAL'!$B$6&amp;". "&amp;'DATA AWAL'!$D$6)</f>
        <v>NIP. 196906281992031006</v>
      </c>
      <c r="AX41" s="298" t="str">
        <f t="shared" si="8"/>
        <v/>
      </c>
      <c r="AZ41" s="298" t="str">
        <f>'RINCIAN PROG TAHUNAN'!Q39</f>
        <v/>
      </c>
      <c r="BA41" s="298" t="str">
        <f>'RINCIAN PROG TAHUNAN'!R39</f>
        <v/>
      </c>
      <c r="BB41" s="299" t="str">
        <f>'RINCIAN PROG TAHUNAN'!S39</f>
        <v/>
      </c>
      <c r="BC41" s="298" t="str">
        <f>'RINCIAN PROG TAHUNAN'!T39</f>
        <v/>
      </c>
      <c r="BD41" s="299" t="str">
        <f>'RINCIAN PROG TAHUNAN'!U39</f>
        <v/>
      </c>
      <c r="BJ41" s="298" t="str">
        <f>'RINCIAN PROG TAHUNAN'!Y39</f>
        <v/>
      </c>
      <c r="BK41" s="299" t="str">
        <f>'RINCIAN PROG TAHUNAN'!Z39</f>
        <v/>
      </c>
      <c r="BL41" s="299" t="str">
        <f>'RINCIAN PROG TAHUNAN'!AA39</f>
        <v/>
      </c>
      <c r="BM41" s="298" t="str">
        <f>'RINCIAN PROG TAHUNAN'!AB39</f>
        <v/>
      </c>
      <c r="BN41" s="299" t="str">
        <f>'RINCIAN PROG TAHUNAN'!AC39</f>
        <v/>
      </c>
      <c r="BO41" s="305"/>
      <c r="BP41" s="298" t="str">
        <f t="shared" si="23"/>
        <v/>
      </c>
      <c r="BQ41" s="299" t="str">
        <f t="shared" si="24"/>
        <v/>
      </c>
      <c r="BR41" s="298" t="str">
        <f t="shared" si="25"/>
        <v/>
      </c>
      <c r="BS41" s="298" t="str">
        <f t="shared" si="26"/>
        <v/>
      </c>
      <c r="BT41" s="298"/>
      <c r="BU41" s="298"/>
      <c r="BV41" s="298"/>
      <c r="BW41" s="298"/>
      <c r="BX41" s="298"/>
      <c r="BY41" s="298"/>
      <c r="BZ41" s="298"/>
      <c r="CA41" s="298"/>
      <c r="CB41" s="305"/>
      <c r="CC41" s="305"/>
      <c r="CD41" s="305"/>
      <c r="CE41" s="305"/>
      <c r="CF41" s="305"/>
      <c r="CG41" s="305"/>
      <c r="CH41" s="305"/>
      <c r="CI41" s="305"/>
      <c r="CJ41" s="305"/>
      <c r="CK41" s="305"/>
      <c r="CL41" s="305"/>
      <c r="CM41" s="305"/>
      <c r="CN41" s="305"/>
      <c r="CO41" s="305"/>
    </row>
    <row r="42" spans="4:93" x14ac:dyDescent="0.2">
      <c r="AX42" s="298" t="str">
        <f t="shared" si="8"/>
        <v/>
      </c>
      <c r="AZ42" s="298" t="str">
        <f>'RINCIAN PROG TAHUNAN'!Q40</f>
        <v/>
      </c>
      <c r="BA42" s="298" t="str">
        <f>'RINCIAN PROG TAHUNAN'!R40</f>
        <v/>
      </c>
      <c r="BB42" s="299" t="str">
        <f>'RINCIAN PROG TAHUNAN'!S40</f>
        <v/>
      </c>
      <c r="BC42" s="298" t="str">
        <f>'RINCIAN PROG TAHUNAN'!T40</f>
        <v/>
      </c>
      <c r="BD42" s="299" t="str">
        <f>'RINCIAN PROG TAHUNAN'!U40</f>
        <v/>
      </c>
      <c r="BJ42" s="298" t="str">
        <f>'RINCIAN PROG TAHUNAN'!Y40</f>
        <v/>
      </c>
      <c r="BK42" s="299" t="str">
        <f>'RINCIAN PROG TAHUNAN'!Z40</f>
        <v/>
      </c>
      <c r="BL42" s="299" t="str">
        <f>'RINCIAN PROG TAHUNAN'!AA40</f>
        <v/>
      </c>
      <c r="BM42" s="298" t="str">
        <f>'RINCIAN PROG TAHUNAN'!AB40</f>
        <v/>
      </c>
      <c r="BN42" s="299" t="str">
        <f>'RINCIAN PROG TAHUNAN'!AC40</f>
        <v/>
      </c>
      <c r="BO42" s="305"/>
      <c r="BP42" s="298" t="str">
        <f t="shared" si="23"/>
        <v/>
      </c>
      <c r="BQ42" s="299" t="str">
        <f t="shared" si="24"/>
        <v/>
      </c>
      <c r="BR42" s="298" t="str">
        <f t="shared" si="25"/>
        <v/>
      </c>
      <c r="BS42" s="298" t="str">
        <f t="shared" si="26"/>
        <v/>
      </c>
      <c r="BT42" s="298"/>
      <c r="BU42" s="298"/>
      <c r="BV42" s="298"/>
      <c r="BW42" s="298"/>
      <c r="BX42" s="298"/>
      <c r="BY42" s="298"/>
      <c r="BZ42" s="298"/>
      <c r="CA42" s="298"/>
      <c r="CB42" s="305"/>
      <c r="CC42" s="305"/>
      <c r="CD42" s="305"/>
      <c r="CE42" s="305"/>
      <c r="CF42" s="305"/>
      <c r="CG42" s="305"/>
      <c r="CH42" s="305"/>
      <c r="CI42" s="305"/>
      <c r="CJ42" s="305"/>
      <c r="CK42" s="305"/>
      <c r="CL42" s="305"/>
      <c r="CM42" s="305"/>
      <c r="CN42" s="305"/>
      <c r="CO42" s="305"/>
    </row>
    <row r="43" spans="4:93" x14ac:dyDescent="0.2">
      <c r="AX43" s="298" t="str">
        <f t="shared" si="8"/>
        <v/>
      </c>
      <c r="AZ43" s="298" t="str">
        <f>'RINCIAN PROG TAHUNAN'!Q41</f>
        <v/>
      </c>
      <c r="BA43" s="298" t="str">
        <f>'RINCIAN PROG TAHUNAN'!R41</f>
        <v/>
      </c>
      <c r="BB43" s="299" t="str">
        <f>'RINCIAN PROG TAHUNAN'!S41</f>
        <v/>
      </c>
      <c r="BC43" s="298" t="str">
        <f>'RINCIAN PROG TAHUNAN'!T41</f>
        <v/>
      </c>
      <c r="BD43" s="299" t="str">
        <f>'RINCIAN PROG TAHUNAN'!U41</f>
        <v/>
      </c>
      <c r="BJ43" s="298" t="str">
        <f>'RINCIAN PROG TAHUNAN'!Y41</f>
        <v/>
      </c>
      <c r="BK43" s="299" t="str">
        <f>'RINCIAN PROG TAHUNAN'!Z41</f>
        <v/>
      </c>
      <c r="BL43" s="299" t="str">
        <f>'RINCIAN PROG TAHUNAN'!AA41</f>
        <v/>
      </c>
      <c r="BM43" s="298" t="str">
        <f>'RINCIAN PROG TAHUNAN'!AB41</f>
        <v/>
      </c>
      <c r="BN43" s="299" t="str">
        <f>'RINCIAN PROG TAHUNAN'!AC41</f>
        <v/>
      </c>
      <c r="BO43" s="305"/>
      <c r="BP43" s="298" t="str">
        <f t="shared" si="23"/>
        <v/>
      </c>
      <c r="BQ43" s="299" t="str">
        <f t="shared" si="24"/>
        <v/>
      </c>
      <c r="BR43" s="298" t="str">
        <f t="shared" si="25"/>
        <v/>
      </c>
      <c r="BS43" s="298" t="str">
        <f t="shared" si="26"/>
        <v/>
      </c>
      <c r="BT43" s="298"/>
      <c r="BU43" s="298"/>
      <c r="BV43" s="298"/>
      <c r="BW43" s="298"/>
      <c r="BX43" s="298"/>
      <c r="BY43" s="298"/>
      <c r="BZ43" s="298"/>
      <c r="CA43" s="298"/>
      <c r="CB43" s="305"/>
      <c r="CC43" s="305"/>
      <c r="CD43" s="305"/>
      <c r="CE43" s="305"/>
      <c r="CF43" s="305"/>
      <c r="CG43" s="305"/>
      <c r="CH43" s="305"/>
      <c r="CI43" s="305"/>
      <c r="CJ43" s="305"/>
      <c r="CK43" s="305"/>
      <c r="CL43" s="305"/>
      <c r="CM43" s="305"/>
      <c r="CN43" s="305"/>
      <c r="CO43" s="305"/>
    </row>
    <row r="44" spans="4:93" x14ac:dyDescent="0.2">
      <c r="AX44" s="298" t="str">
        <f t="shared" si="8"/>
        <v/>
      </c>
      <c r="AZ44" s="298" t="str">
        <f>'RINCIAN PROG TAHUNAN'!Q42</f>
        <v/>
      </c>
      <c r="BA44" s="298" t="str">
        <f>'RINCIAN PROG TAHUNAN'!R42</f>
        <v/>
      </c>
      <c r="BB44" s="299" t="str">
        <f>'RINCIAN PROG TAHUNAN'!S42</f>
        <v/>
      </c>
      <c r="BC44" s="298" t="str">
        <f>'RINCIAN PROG TAHUNAN'!T42</f>
        <v/>
      </c>
      <c r="BD44" s="299" t="str">
        <f>'RINCIAN PROG TAHUNAN'!U42</f>
        <v/>
      </c>
      <c r="BJ44" s="298" t="str">
        <f>'RINCIAN PROG TAHUNAN'!Y42</f>
        <v/>
      </c>
      <c r="BK44" s="299" t="str">
        <f>'RINCIAN PROG TAHUNAN'!Z42</f>
        <v/>
      </c>
      <c r="BL44" s="299" t="str">
        <f>'RINCIAN PROG TAHUNAN'!AA42</f>
        <v/>
      </c>
      <c r="BM44" s="298" t="str">
        <f>'RINCIAN PROG TAHUNAN'!AB42</f>
        <v/>
      </c>
      <c r="BN44" s="299" t="str">
        <f>'RINCIAN PROG TAHUNAN'!AC42</f>
        <v/>
      </c>
      <c r="BO44" s="305"/>
      <c r="BP44" s="298" t="str">
        <f t="shared" si="23"/>
        <v/>
      </c>
      <c r="BQ44" s="299" t="str">
        <f t="shared" si="24"/>
        <v/>
      </c>
      <c r="BR44" s="298" t="str">
        <f t="shared" si="25"/>
        <v/>
      </c>
      <c r="BS44" s="298" t="str">
        <f t="shared" si="26"/>
        <v/>
      </c>
      <c r="BT44" s="298"/>
      <c r="BU44" s="298"/>
      <c r="BV44" s="298"/>
      <c r="BW44" s="298"/>
      <c r="BX44" s="298"/>
      <c r="BY44" s="298"/>
      <c r="BZ44" s="298"/>
      <c r="CA44" s="298"/>
      <c r="CB44" s="305"/>
      <c r="CC44" s="305"/>
      <c r="CD44" s="305"/>
      <c r="CE44" s="305"/>
      <c r="CF44" s="305"/>
      <c r="CG44" s="305"/>
      <c r="CH44" s="305"/>
      <c r="CI44" s="305"/>
      <c r="CJ44" s="305"/>
      <c r="CK44" s="305"/>
      <c r="CL44" s="305"/>
      <c r="CM44" s="305"/>
      <c r="CN44" s="305"/>
      <c r="CO44" s="305"/>
    </row>
    <row r="45" spans="4:93" x14ac:dyDescent="0.2">
      <c r="AX45" s="298" t="str">
        <f t="shared" si="8"/>
        <v/>
      </c>
      <c r="AZ45" s="298" t="str">
        <f>'RINCIAN PROG TAHUNAN'!Q43</f>
        <v/>
      </c>
      <c r="BA45" s="298" t="str">
        <f>'RINCIAN PROG TAHUNAN'!R43</f>
        <v/>
      </c>
      <c r="BB45" s="299" t="str">
        <f>'RINCIAN PROG TAHUNAN'!S43</f>
        <v/>
      </c>
      <c r="BC45" s="298" t="str">
        <f>'RINCIAN PROG TAHUNAN'!T43</f>
        <v/>
      </c>
      <c r="BD45" s="299" t="str">
        <f>'RINCIAN PROG TAHUNAN'!U43</f>
        <v/>
      </c>
      <c r="BJ45" s="298" t="str">
        <f>'RINCIAN PROG TAHUNAN'!Y43</f>
        <v/>
      </c>
      <c r="BK45" s="299" t="str">
        <f>'RINCIAN PROG TAHUNAN'!Z43</f>
        <v/>
      </c>
      <c r="BL45" s="299" t="str">
        <f>'RINCIAN PROG TAHUNAN'!AA43</f>
        <v/>
      </c>
      <c r="BM45" s="298" t="str">
        <f>'RINCIAN PROG TAHUNAN'!AB43</f>
        <v/>
      </c>
      <c r="BN45" s="299" t="str">
        <f>'RINCIAN PROG TAHUNAN'!AC43</f>
        <v/>
      </c>
      <c r="BO45" s="305"/>
      <c r="BP45" s="298" t="str">
        <f t="shared" si="23"/>
        <v/>
      </c>
      <c r="BQ45" s="299" t="str">
        <f t="shared" si="24"/>
        <v/>
      </c>
      <c r="BR45" s="298" t="str">
        <f t="shared" si="25"/>
        <v/>
      </c>
      <c r="BS45" s="298" t="str">
        <f t="shared" si="26"/>
        <v/>
      </c>
      <c r="BT45" s="298"/>
      <c r="BU45" s="298"/>
      <c r="BV45" s="298"/>
      <c r="BW45" s="298"/>
      <c r="BX45" s="298"/>
      <c r="BY45" s="298"/>
      <c r="BZ45" s="298"/>
      <c r="CA45" s="298"/>
      <c r="CB45" s="305"/>
      <c r="CC45" s="305"/>
      <c r="CD45" s="305"/>
      <c r="CE45" s="305"/>
      <c r="CF45" s="305"/>
      <c r="CG45" s="305"/>
      <c r="CH45" s="305"/>
      <c r="CI45" s="305"/>
      <c r="CJ45" s="305"/>
      <c r="CK45" s="305"/>
      <c r="CL45" s="305"/>
      <c r="CM45" s="305"/>
      <c r="CN45" s="305"/>
      <c r="CO45" s="305"/>
    </row>
    <row r="46" spans="4:93" x14ac:dyDescent="0.2">
      <c r="AX46" s="298" t="str">
        <f t="shared" si="8"/>
        <v/>
      </c>
      <c r="AZ46" s="298" t="str">
        <f>'RINCIAN PROG TAHUNAN'!Q44</f>
        <v/>
      </c>
      <c r="BA46" s="298" t="str">
        <f>'RINCIAN PROG TAHUNAN'!R44</f>
        <v/>
      </c>
      <c r="BB46" s="299" t="str">
        <f>'RINCIAN PROG TAHUNAN'!S44</f>
        <v/>
      </c>
      <c r="BC46" s="298" t="str">
        <f>'RINCIAN PROG TAHUNAN'!T44</f>
        <v/>
      </c>
      <c r="BD46" s="299" t="str">
        <f>'RINCIAN PROG TAHUNAN'!U44</f>
        <v/>
      </c>
      <c r="BJ46" s="298" t="str">
        <f>'RINCIAN PROG TAHUNAN'!Y44</f>
        <v/>
      </c>
      <c r="BK46" s="299" t="str">
        <f>'RINCIAN PROG TAHUNAN'!Z44</f>
        <v/>
      </c>
      <c r="BL46" s="299" t="str">
        <f>'RINCIAN PROG TAHUNAN'!AA44</f>
        <v/>
      </c>
      <c r="BM46" s="298" t="str">
        <f>'RINCIAN PROG TAHUNAN'!AB44</f>
        <v/>
      </c>
      <c r="BN46" s="299" t="str">
        <f>'RINCIAN PROG TAHUNAN'!AC44</f>
        <v/>
      </c>
      <c r="BO46" s="305"/>
      <c r="BP46" s="298" t="str">
        <f t="shared" si="23"/>
        <v/>
      </c>
      <c r="BQ46" s="299" t="str">
        <f t="shared" si="24"/>
        <v/>
      </c>
      <c r="BR46" s="298" t="str">
        <f t="shared" si="25"/>
        <v/>
      </c>
      <c r="BS46" s="298" t="str">
        <f t="shared" si="26"/>
        <v/>
      </c>
      <c r="BT46" s="298"/>
      <c r="BU46" s="298"/>
      <c r="BV46" s="298"/>
      <c r="BW46" s="298"/>
      <c r="BX46" s="298"/>
      <c r="BY46" s="298"/>
      <c r="BZ46" s="298"/>
      <c r="CA46" s="298"/>
      <c r="CB46" s="305"/>
      <c r="CC46" s="305"/>
      <c r="CD46" s="305"/>
      <c r="CE46" s="305"/>
      <c r="CF46" s="305"/>
      <c r="CG46" s="305"/>
      <c r="CH46" s="305"/>
      <c r="CI46" s="305"/>
      <c r="CJ46" s="305"/>
      <c r="CK46" s="305"/>
      <c r="CL46" s="305"/>
      <c r="CM46" s="305"/>
      <c r="CN46" s="305"/>
      <c r="CO46" s="305"/>
    </row>
    <row r="47" spans="4:93" x14ac:dyDescent="0.2">
      <c r="AX47" s="298" t="str">
        <f t="shared" si="8"/>
        <v/>
      </c>
      <c r="AZ47" s="298" t="str">
        <f>'RINCIAN PROG TAHUNAN'!Q45</f>
        <v/>
      </c>
      <c r="BA47" s="298" t="str">
        <f>'RINCIAN PROG TAHUNAN'!R45</f>
        <v/>
      </c>
      <c r="BB47" s="299" t="str">
        <f>'RINCIAN PROG TAHUNAN'!S45</f>
        <v/>
      </c>
      <c r="BC47" s="298" t="str">
        <f>'RINCIAN PROG TAHUNAN'!T45</f>
        <v/>
      </c>
      <c r="BD47" s="299" t="str">
        <f>'RINCIAN PROG TAHUNAN'!U45</f>
        <v/>
      </c>
      <c r="BJ47" s="298" t="str">
        <f>'RINCIAN PROG TAHUNAN'!Y45</f>
        <v/>
      </c>
      <c r="BK47" s="299" t="str">
        <f>'RINCIAN PROG TAHUNAN'!Z45</f>
        <v/>
      </c>
      <c r="BL47" s="299" t="str">
        <f>'RINCIAN PROG TAHUNAN'!AA45</f>
        <v/>
      </c>
      <c r="BM47" s="298" t="str">
        <f>'RINCIAN PROG TAHUNAN'!AB45</f>
        <v/>
      </c>
      <c r="BN47" s="299" t="str">
        <f>'RINCIAN PROG TAHUNAN'!AC45</f>
        <v/>
      </c>
      <c r="BO47" s="305"/>
      <c r="BP47" s="298" t="str">
        <f t="shared" si="23"/>
        <v/>
      </c>
      <c r="BQ47" s="299" t="str">
        <f t="shared" si="24"/>
        <v/>
      </c>
      <c r="BR47" s="298" t="str">
        <f t="shared" si="25"/>
        <v/>
      </c>
      <c r="BS47" s="298" t="str">
        <f t="shared" si="26"/>
        <v/>
      </c>
      <c r="BT47" s="298"/>
      <c r="BU47" s="298"/>
      <c r="BV47" s="298"/>
      <c r="BW47" s="298"/>
      <c r="BX47" s="298"/>
      <c r="BY47" s="298"/>
      <c r="BZ47" s="298"/>
      <c r="CA47" s="298"/>
      <c r="CB47" s="305"/>
      <c r="CC47" s="305"/>
      <c r="CD47" s="305"/>
      <c r="CE47" s="305"/>
      <c r="CF47" s="305"/>
      <c r="CG47" s="305"/>
      <c r="CH47" s="305"/>
      <c r="CI47" s="305"/>
      <c r="CJ47" s="305"/>
      <c r="CK47" s="305"/>
      <c r="CL47" s="305"/>
      <c r="CM47" s="305"/>
      <c r="CN47" s="305"/>
      <c r="CO47" s="305"/>
    </row>
    <row r="48" spans="4:93" x14ac:dyDescent="0.2">
      <c r="BO48" s="297"/>
      <c r="BP48" s="297"/>
      <c r="BQ48" s="297"/>
    </row>
  </sheetData>
  <mergeCells count="25">
    <mergeCell ref="BP15:BU15"/>
    <mergeCell ref="BV15:CA15"/>
    <mergeCell ref="C14:D17"/>
    <mergeCell ref="G14:G17"/>
    <mergeCell ref="S16:W16"/>
    <mergeCell ref="B2:AK2"/>
    <mergeCell ref="I15:M15"/>
    <mergeCell ref="N15:R15"/>
    <mergeCell ref="S15:W15"/>
    <mergeCell ref="X15:AB15"/>
    <mergeCell ref="AC15:AG15"/>
    <mergeCell ref="AH15:AL15"/>
    <mergeCell ref="I14:AL14"/>
    <mergeCell ref="B14:B17"/>
    <mergeCell ref="E14:F17"/>
    <mergeCell ref="I16:M16"/>
    <mergeCell ref="N16:R16"/>
    <mergeCell ref="X16:AB16"/>
    <mergeCell ref="AC16:AG16"/>
    <mergeCell ref="AH16:AL16"/>
    <mergeCell ref="F11:AL11"/>
    <mergeCell ref="F12:AL12"/>
    <mergeCell ref="H14:H15"/>
    <mergeCell ref="H16:H17"/>
    <mergeCell ref="D36:F36"/>
  </mergeCells>
  <conditionalFormatting sqref="F11">
    <cfRule type="expression" dxfId="15" priority="3" stopIfTrue="1">
      <formula>NOT(ISERROR(SEARCH("",#REF!)))</formula>
    </cfRule>
    <cfRule type="expression" dxfId="14" priority="4" stopIfTrue="1">
      <formula>NOT(ISERROR(SEARCH("",$D11)))</formula>
    </cfRule>
  </conditionalFormatting>
  <conditionalFormatting sqref="F12">
    <cfRule type="expression" dxfId="13" priority="1" stopIfTrue="1">
      <formula>NOT(ISERROR(SEARCH("",#REF!)))</formula>
    </cfRule>
    <cfRule type="expression" dxfId="12" priority="2" stopIfTrue="1">
      <formula>NOT(ISERROR(SEARCH("",$D12)))</formula>
    </cfRule>
  </conditionalFormatting>
  <printOptions horizontalCentered="1"/>
  <pageMargins left="0.42" right="0.7" top="0.75" bottom="0.75" header="0.3" footer="0.3"/>
  <pageSetup paperSize="9" scale="78" orientation="landscape" horizontalDpi="4294967293" r:id="rId1"/>
  <colBreaks count="1" manualBreakCount="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zoomScaleNormal="100" workbookViewId="0">
      <selection activeCell="G8" sqref="G8"/>
    </sheetView>
  </sheetViews>
  <sheetFormatPr defaultColWidth="0" defaultRowHeight="12.75" x14ac:dyDescent="0.2"/>
  <cols>
    <col min="1" max="1" width="11.85546875" customWidth="1"/>
    <col min="2" max="3" width="4.85546875" customWidth="1"/>
    <col min="4" max="4" width="28" customWidth="1"/>
    <col min="5" max="5" width="4.85546875" customWidth="1"/>
    <col min="6" max="6" width="28" customWidth="1"/>
    <col min="7" max="7" width="8.42578125" customWidth="1"/>
    <col min="8" max="8" width="12.7109375" customWidth="1"/>
    <col min="9" max="38" width="2.42578125" customWidth="1"/>
    <col min="39" max="39" width="3.28515625" customWidth="1"/>
    <col min="40" max="48" width="3.28515625" style="228" hidden="1" customWidth="1"/>
    <col min="49" max="51" width="5.140625" style="229" hidden="1" customWidth="1"/>
    <col min="52" max="53" width="4.5703125" style="229" hidden="1" customWidth="1"/>
    <col min="54" max="54" width="4.5703125" style="230" hidden="1" customWidth="1"/>
    <col min="55" max="55" width="4.5703125" style="229" hidden="1" customWidth="1"/>
    <col min="56" max="56" width="4.5703125" style="230" hidden="1" customWidth="1"/>
    <col min="57" max="62" width="4.5703125" style="229" hidden="1" customWidth="1"/>
    <col min="63" max="63" width="4.5703125" style="225" hidden="1" customWidth="1"/>
    <col min="64" max="67" width="4.5703125" style="231" hidden="1" customWidth="1"/>
    <col min="68" max="68" width="7.28515625" style="231" hidden="1" customWidth="1"/>
    <col min="69" max="69" width="6.7109375" style="231" hidden="1" customWidth="1"/>
    <col min="70" max="72" width="6.7109375" style="232" hidden="1" customWidth="1"/>
    <col min="73" max="73" width="4.85546875" style="232" hidden="1" customWidth="1"/>
    <col min="74" max="79" width="5.7109375" style="232" hidden="1" customWidth="1"/>
    <col min="80" max="93" width="0" style="224" hidden="1" customWidth="1"/>
    <col min="94" max="16384" width="9.140625" style="224" hidden="1"/>
  </cols>
  <sheetData>
    <row r="2" spans="2:79" ht="22.5" customHeight="1" x14ac:dyDescent="0.2">
      <c r="B2" s="399" t="s">
        <v>141</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4" spans="2:79" ht="15" x14ac:dyDescent="0.2">
      <c r="C4" s="275" t="s">
        <v>2</v>
      </c>
      <c r="E4" s="166" t="s">
        <v>7</v>
      </c>
      <c r="F4" s="287" t="str">
        <f>IF('DATA AWAL'!$D$4="","",'DATA AWAL'!$D$4)</f>
        <v>SMAN 2 PURWOKERTO</v>
      </c>
      <c r="G4" s="177"/>
      <c r="H4" s="177"/>
      <c r="L4" s="177"/>
      <c r="M4" s="177"/>
      <c r="N4" s="177"/>
      <c r="O4" s="177"/>
      <c r="P4" s="177"/>
      <c r="Q4" s="177"/>
      <c r="R4" s="177"/>
      <c r="S4" s="177"/>
      <c r="T4" s="177"/>
      <c r="U4" s="177"/>
      <c r="V4" s="177"/>
      <c r="W4" s="177"/>
      <c r="X4" s="177"/>
      <c r="Y4" s="177"/>
      <c r="Z4" s="177"/>
      <c r="AA4" s="177"/>
      <c r="AB4" s="177"/>
      <c r="AC4" s="177"/>
    </row>
    <row r="5" spans="2:79" ht="15" x14ac:dyDescent="0.2">
      <c r="C5" s="275" t="s">
        <v>5</v>
      </c>
      <c r="E5" s="166" t="s">
        <v>7</v>
      </c>
      <c r="F5" s="287" t="str">
        <f>IF('DATA AWAL'!$D$5="","",'DATA AWAL'!$D$5)</f>
        <v>LANGGENG HADI P.</v>
      </c>
      <c r="G5" s="177"/>
      <c r="H5" s="177"/>
    </row>
    <row r="6" spans="2:79" ht="15" x14ac:dyDescent="0.2">
      <c r="C6" s="275" t="s">
        <v>6</v>
      </c>
      <c r="E6" s="166" t="s">
        <v>7</v>
      </c>
      <c r="F6" s="287" t="str">
        <f>IF('DATA AWAL'!$D$6="","",'DATA AWAL'!$D$6)</f>
        <v>196906281992031006</v>
      </c>
      <c r="G6" s="177"/>
      <c r="H6" s="177"/>
    </row>
    <row r="7" spans="2:79" ht="15" x14ac:dyDescent="0.2">
      <c r="C7" s="275" t="s">
        <v>3</v>
      </c>
      <c r="E7" s="166" t="s">
        <v>7</v>
      </c>
      <c r="F7" s="287" t="str">
        <f>IF('DATA AWAL'!$D$7="","",'DATA AWAL'!$D$7)</f>
        <v>Pendidikan Agama Buddha dan Budi Pekerti</v>
      </c>
      <c r="G7" s="177"/>
      <c r="H7" s="177"/>
      <c r="L7" s="177"/>
      <c r="M7" s="177"/>
      <c r="N7" s="177"/>
      <c r="O7" s="177"/>
      <c r="P7" s="177"/>
      <c r="Q7" s="177"/>
      <c r="R7" s="177"/>
      <c r="S7" s="177"/>
      <c r="T7" s="177"/>
      <c r="U7" s="177"/>
      <c r="V7" s="177"/>
      <c r="W7" s="177"/>
      <c r="X7" s="177"/>
      <c r="Y7" s="177"/>
      <c r="Z7" s="177"/>
      <c r="AA7" s="177"/>
    </row>
    <row r="8" spans="2:79" ht="15" x14ac:dyDescent="0.2">
      <c r="C8" s="275" t="s">
        <v>14</v>
      </c>
      <c r="E8" s="166" t="s">
        <v>7</v>
      </c>
      <c r="F8" s="287" t="str">
        <f>IF('DATA AWAL'!$D$8="","",'DATA AWAL'!$D$8)</f>
        <v>X</v>
      </c>
      <c r="G8" s="177"/>
      <c r="H8" s="177"/>
    </row>
    <row r="9" spans="2:79" ht="15" x14ac:dyDescent="0.2">
      <c r="C9" s="275" t="s">
        <v>13</v>
      </c>
      <c r="E9" s="166" t="s">
        <v>7</v>
      </c>
      <c r="F9" s="287" t="str">
        <f>IF('DATA AWAL'!$D$9="","",'DATA AWAL'!$D$9)</f>
        <v>MIPA</v>
      </c>
      <c r="G9" s="177"/>
      <c r="H9" s="177"/>
      <c r="BJ9" s="229" t="s">
        <v>55</v>
      </c>
    </row>
    <row r="10" spans="2:79" ht="15" x14ac:dyDescent="0.2">
      <c r="C10" s="275" t="s">
        <v>4</v>
      </c>
      <c r="D10" s="2"/>
      <c r="E10" s="166" t="s">
        <v>7</v>
      </c>
      <c r="F10" s="287" t="str">
        <f>IF('DATA AWAL'!$D$10="","",'DATA AWAL'!$D$10)</f>
        <v>2017-2018</v>
      </c>
      <c r="G10" s="177"/>
      <c r="H10" s="177"/>
    </row>
    <row r="11" spans="2:79" ht="64.5" customHeight="1" x14ac:dyDescent="0.2">
      <c r="C11" s="285" t="s">
        <v>442</v>
      </c>
      <c r="D11" s="2"/>
      <c r="E11" s="286" t="s">
        <v>7</v>
      </c>
      <c r="F11" s="395" t="str">
        <f>'RINCIAN PROG TAHUNAN'!F11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row>
    <row r="12" spans="2:79" ht="40.5" customHeight="1" x14ac:dyDescent="0.2">
      <c r="C12" s="285" t="s">
        <v>442</v>
      </c>
      <c r="D12" s="2"/>
      <c r="E12" s="286" t="s">
        <v>7</v>
      </c>
      <c r="F12" s="395" t="str">
        <f>'RINCIAN PROG TAHUNAN'!F12</f>
        <v>4. mengolah, menalar, dan menyaji dalam ranah konkret dan ranah abstrak terkait dengan pengembangan dari yang dipelajarinya di sekolah secara mandiri, dan mampu menggunakan metoda sesuai kaidah keilmuan</v>
      </c>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row>
    <row r="14" spans="2:79" ht="14.25" customHeight="1" x14ac:dyDescent="0.2">
      <c r="B14" s="396" t="s">
        <v>8</v>
      </c>
      <c r="C14" s="416" t="s">
        <v>119</v>
      </c>
      <c r="D14" s="404"/>
      <c r="E14" s="403" t="s">
        <v>120</v>
      </c>
      <c r="F14" s="404"/>
      <c r="G14" s="396" t="s">
        <v>17</v>
      </c>
      <c r="H14" s="396" t="s">
        <v>443</v>
      </c>
      <c r="I14" s="402" t="s">
        <v>9</v>
      </c>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208"/>
      <c r="AN14" s="233"/>
      <c r="AO14" s="233"/>
      <c r="AP14" s="233"/>
      <c r="AQ14" s="233"/>
      <c r="AR14" s="233"/>
      <c r="AS14" s="233"/>
      <c r="AT14" s="233"/>
      <c r="AU14" s="233"/>
      <c r="AV14" s="233"/>
    </row>
    <row r="15" spans="2:79" ht="14.25" customHeight="1" x14ac:dyDescent="0.2">
      <c r="B15" s="397"/>
      <c r="C15" s="417"/>
      <c r="D15" s="406"/>
      <c r="E15" s="405"/>
      <c r="F15" s="406"/>
      <c r="G15" s="397"/>
      <c r="H15" s="397"/>
      <c r="I15" s="400" t="str">
        <f>DATA!R9</f>
        <v>Jan 2018</v>
      </c>
      <c r="J15" s="400"/>
      <c r="K15" s="400"/>
      <c r="L15" s="400"/>
      <c r="M15" s="400"/>
      <c r="N15" s="400" t="str">
        <f>DATA!T9</f>
        <v>Feb 2018</v>
      </c>
      <c r="O15" s="400"/>
      <c r="P15" s="400"/>
      <c r="Q15" s="400"/>
      <c r="R15" s="400"/>
      <c r="S15" s="400" t="str">
        <f>DATA!V9</f>
        <v>Mar 2018</v>
      </c>
      <c r="T15" s="400"/>
      <c r="U15" s="400"/>
      <c r="V15" s="400"/>
      <c r="W15" s="400"/>
      <c r="X15" s="400" t="str">
        <f>DATA!X9</f>
        <v>Apr 2018</v>
      </c>
      <c r="Y15" s="400"/>
      <c r="Z15" s="400"/>
      <c r="AA15" s="400"/>
      <c r="AB15" s="400"/>
      <c r="AC15" s="400" t="str">
        <f>DATA!Z9</f>
        <v>Mei 2018</v>
      </c>
      <c r="AD15" s="400"/>
      <c r="AE15" s="400"/>
      <c r="AF15" s="400"/>
      <c r="AG15" s="400"/>
      <c r="AH15" s="401" t="str">
        <f>DATA!AB9</f>
        <v>Jun 2018</v>
      </c>
      <c r="AI15" s="401"/>
      <c r="AJ15" s="401"/>
      <c r="AK15" s="401"/>
      <c r="AL15" s="401"/>
      <c r="AM15" s="209"/>
      <c r="AN15" s="234"/>
      <c r="AO15" s="234"/>
      <c r="AP15" s="234"/>
      <c r="AQ15" s="234"/>
      <c r="AR15" s="234"/>
      <c r="AS15" s="234"/>
      <c r="AT15" s="234"/>
      <c r="AU15" s="234"/>
      <c r="AV15" s="234"/>
      <c r="AW15" s="235"/>
      <c r="AX15" s="235"/>
      <c r="AY15" s="235"/>
      <c r="AZ15" s="236" t="s">
        <v>132</v>
      </c>
      <c r="BA15" s="236"/>
      <c r="BB15" s="236"/>
      <c r="BC15" s="236"/>
      <c r="BD15" s="236"/>
      <c r="BE15" s="236"/>
      <c r="BG15" s="237"/>
      <c r="BH15" s="238"/>
      <c r="BI15" s="238"/>
      <c r="BJ15" s="238" t="s">
        <v>133</v>
      </c>
      <c r="BK15" s="238"/>
      <c r="BL15" s="238"/>
      <c r="BM15" s="238"/>
      <c r="BN15" s="238"/>
      <c r="BO15" s="238"/>
      <c r="BP15" s="420" t="s">
        <v>134</v>
      </c>
      <c r="BQ15" s="420"/>
      <c r="BR15" s="420"/>
      <c r="BS15" s="420"/>
      <c r="BT15" s="420"/>
      <c r="BU15" s="420"/>
      <c r="BV15" s="419" t="s">
        <v>134</v>
      </c>
      <c r="BW15" s="419"/>
      <c r="BX15" s="419"/>
      <c r="BY15" s="419"/>
      <c r="BZ15" s="419"/>
      <c r="CA15" s="419"/>
    </row>
    <row r="16" spans="2:79" ht="14.25" customHeight="1" x14ac:dyDescent="0.2">
      <c r="B16" s="397"/>
      <c r="C16" s="417"/>
      <c r="D16" s="406"/>
      <c r="E16" s="405"/>
      <c r="F16" s="406"/>
      <c r="G16" s="397"/>
      <c r="H16" s="397" t="s">
        <v>444</v>
      </c>
      <c r="I16" s="409">
        <f>'MINGGU EFFEKTIF'!G18</f>
        <v>5</v>
      </c>
      <c r="J16" s="410"/>
      <c r="K16" s="410"/>
      <c r="L16" s="410"/>
      <c r="M16" s="411"/>
      <c r="N16" s="409">
        <f>'MINGGU EFFEKTIF'!G19</f>
        <v>4</v>
      </c>
      <c r="O16" s="410"/>
      <c r="P16" s="410"/>
      <c r="Q16" s="410"/>
      <c r="R16" s="411"/>
      <c r="S16" s="409">
        <f>'MINGGU EFFEKTIF'!G20</f>
        <v>5</v>
      </c>
      <c r="T16" s="410"/>
      <c r="U16" s="410"/>
      <c r="V16" s="410"/>
      <c r="W16" s="411"/>
      <c r="X16" s="409">
        <f>'MINGGU EFFEKTIF'!G21</f>
        <v>5</v>
      </c>
      <c r="Y16" s="410"/>
      <c r="Z16" s="410"/>
      <c r="AA16" s="410"/>
      <c r="AB16" s="411"/>
      <c r="AC16" s="409">
        <f>'MINGGU EFFEKTIF'!G22</f>
        <v>4</v>
      </c>
      <c r="AD16" s="410"/>
      <c r="AE16" s="410"/>
      <c r="AF16" s="410"/>
      <c r="AG16" s="411"/>
      <c r="AH16" s="412">
        <f>'MINGGU EFFEKTIF'!G23</f>
        <v>5</v>
      </c>
      <c r="AI16" s="413"/>
      <c r="AJ16" s="413"/>
      <c r="AK16" s="413"/>
      <c r="AL16" s="414"/>
      <c r="AM16" s="209"/>
      <c r="AN16" s="234"/>
      <c r="AO16" s="234"/>
      <c r="AP16" s="234"/>
      <c r="AQ16" s="234"/>
      <c r="AR16" s="234"/>
      <c r="AS16" s="234"/>
      <c r="AT16" s="234"/>
      <c r="AU16" s="234"/>
      <c r="AV16" s="234"/>
      <c r="BB16" s="229"/>
      <c r="BD16" s="229"/>
      <c r="BK16" s="231"/>
      <c r="BR16" s="231"/>
      <c r="BS16" s="231"/>
      <c r="BT16" s="231"/>
      <c r="BU16" s="231"/>
      <c r="BV16" s="231"/>
      <c r="BW16" s="231"/>
      <c r="BX16" s="231"/>
      <c r="BY16" s="231"/>
    </row>
    <row r="17" spans="2:93" ht="14.25" customHeight="1" x14ac:dyDescent="0.2">
      <c r="B17" s="398"/>
      <c r="C17" s="418"/>
      <c r="D17" s="408"/>
      <c r="E17" s="407"/>
      <c r="F17" s="408"/>
      <c r="G17" s="398"/>
      <c r="H17" s="398"/>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10"/>
      <c r="AN17" s="239"/>
      <c r="AO17" s="239"/>
      <c r="AP17" s="239"/>
      <c r="AQ17" s="239"/>
      <c r="AR17" s="239"/>
      <c r="AS17" s="239"/>
      <c r="AT17" s="239"/>
      <c r="AU17" s="239"/>
      <c r="AV17" s="239"/>
    </row>
    <row r="18" spans="2:93" ht="66.75" customHeight="1" x14ac:dyDescent="0.2">
      <c r="B18" s="211" t="str">
        <f>IF(F7="",F7,"1")</f>
        <v>1</v>
      </c>
      <c r="C18" s="211" t="str">
        <f t="shared" ref="C18:C32" si="0">BW18</f>
        <v>3.4</v>
      </c>
      <c r="D18" s="212" t="str">
        <f t="shared" ref="D18:D32" si="1">BX18</f>
        <v>menganalisis berbagai fenomena kehidupan sesesuai proses kerja hukum tertib kosmis (niyama)</v>
      </c>
      <c r="E18" s="211" t="str">
        <f t="shared" ref="E18:E32" si="2">BY18</f>
        <v>4.4</v>
      </c>
      <c r="F18" s="212" t="str">
        <f t="shared" ref="F18:F32" si="3">BZ18</f>
        <v>menalar berbagai fenomena kehidupan sesesuai proses kerja hukum tertib kosmis (niyama)</v>
      </c>
      <c r="G18" s="221">
        <f t="shared" ref="G18:G32" si="4">CA18</f>
        <v>0</v>
      </c>
      <c r="H18" s="221"/>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7"/>
      <c r="AN18" s="240"/>
      <c r="AO18" s="240"/>
      <c r="AP18" s="240"/>
      <c r="AQ18" s="240"/>
      <c r="AR18" s="240"/>
      <c r="AS18" s="240"/>
      <c r="AT18" s="240"/>
      <c r="AU18" s="240"/>
      <c r="AV18" s="240"/>
      <c r="AW18" s="229">
        <f t="shared" ref="AW18:AW28" si="5">IFERROR(SMALL($AX$18:$AX$32,ROW(1:1)),"")</f>
        <v>1.0001</v>
      </c>
      <c r="AX18" s="229">
        <f>IFERROR(AZ18+(AY18/10000),"")</f>
        <v>1.0001</v>
      </c>
      <c r="AY18" s="229">
        <v>1</v>
      </c>
      <c r="AZ18" s="229" t="str">
        <f>'RINCIAN PROG TAHUNAN'!Q16</f>
        <v>1</v>
      </c>
      <c r="BA18" s="229" t="str">
        <f>'RINCIAN PROG TAHUNAN'!R16</f>
        <v>3.1</v>
      </c>
      <c r="BB18" s="230" t="str">
        <f>'RINCIAN PROG TAHUNAN'!S16</f>
        <v>menganalisis sejarah penyiaran agama Buddha pada zaman Mataram Kuno, Sriwijaya, zaman penjajahan dan kemerdekaan hingga masa sekarang</v>
      </c>
      <c r="BC18" s="229" t="str">
        <f>'RINCIAN PROG TAHUNAN'!T16</f>
        <v>4.1</v>
      </c>
      <c r="BD18" s="230" t="str">
        <f>'RINCIAN PROG TAHUNAN'!U16</f>
        <v>menyaji sejarah penyiaran agama Buddha pada zaman Mataram Kuno, Sriwijaya, zaman penjajahan dan kemerdekaan hingga masa sekarang</v>
      </c>
      <c r="BE18" s="229">
        <f>'RINCIAN PROG TAHUNAN'!V16</f>
        <v>0</v>
      </c>
      <c r="BG18" s="229">
        <f t="shared" ref="BG18:BG28" si="6">IFERROR(SMALL($BH$18:$BH$32,ROW(1:1)),"")</f>
        <v>4.0004</v>
      </c>
      <c r="BH18" s="229" t="str">
        <f>IFERROR(BJ18+(AY18/10000),"")</f>
        <v/>
      </c>
      <c r="BJ18" s="229" t="str">
        <f>'RINCIAN PROG TAHUNAN'!Y16</f>
        <v/>
      </c>
      <c r="BK18" s="230" t="str">
        <f>'RINCIAN PROG TAHUNAN'!Z16</f>
        <v/>
      </c>
      <c r="BL18" s="230" t="str">
        <f>'RINCIAN PROG TAHUNAN'!AA16</f>
        <v/>
      </c>
      <c r="BM18" s="229" t="str">
        <f>'RINCIAN PROG TAHUNAN'!AB16</f>
        <v/>
      </c>
      <c r="BN18" s="230" t="str">
        <f>'RINCIAN PROG TAHUNAN'!AC16</f>
        <v/>
      </c>
      <c r="BO18" s="229" t="str">
        <f>'RINCIAN PROG TAHUNAN'!AD16</f>
        <v/>
      </c>
      <c r="BP18" s="229" t="str">
        <f t="shared" ref="BP18:BP32" si="7">IF(AW18="","",VLOOKUP(AW18,$AX$18:$BE$32,3,FALSE))</f>
        <v>1</v>
      </c>
      <c r="BQ18" s="230" t="str">
        <f t="shared" ref="BQ18:BQ32" si="8">IF(AW18="","",VLOOKUP(AW18,$AX$18:$BE$32,4,FALSE))</f>
        <v>3.1</v>
      </c>
      <c r="BR18" s="230" t="str">
        <f t="shared" ref="BR18:BR32" si="9">IF(AW18="","",VLOOKUP(AW18,$AX$18:$BE$32,5,FALSE))</f>
        <v>menganalisis sejarah penyiaran agama Buddha pada zaman Mataram Kuno, Sriwijaya, zaman penjajahan dan kemerdekaan hingga masa sekarang</v>
      </c>
      <c r="BS18" s="229" t="str">
        <f t="shared" ref="BS18:BS32" si="10">IF(AW18="","",VLOOKUP(AW18,$AX$18:$BE$32,6,FALSE))</f>
        <v>4.1</v>
      </c>
      <c r="BT18" s="230" t="str">
        <f t="shared" ref="BT18:BT32" si="11">IF(AW18="","",VLOOKUP(AW18,$AX$18:$BE$32,7,FALSE))</f>
        <v>menyaji sejarah penyiaran agama Buddha pada zaman Mataram Kuno, Sriwijaya, zaman penjajahan dan kemerdekaan hingga masa sekarang</v>
      </c>
      <c r="BU18" s="229">
        <f t="shared" ref="BU18:BU32" si="12">IF(AW18="","",VLOOKUP(AW18,$AX$18:$BE$32,8,FALSE))</f>
        <v>0</v>
      </c>
      <c r="BV18" s="229">
        <f>IF(BG18="","",VLOOKUP(BG18,$BH$18:$BO$32,3,FALSE))</f>
        <v>4</v>
      </c>
      <c r="BW18" s="229" t="str">
        <f>IF(BG18="","",VLOOKUP(BG18,$BH$18:$BO$32,4,FALSE))</f>
        <v>3.4</v>
      </c>
      <c r="BX18" s="230" t="str">
        <f>IF(BG18="","",VLOOKUP(BG18,$BH$18:$BO$32,5,FALSE))</f>
        <v>menganalisis berbagai fenomena kehidupan sesesuai proses kerja hukum tertib kosmis (niyama)</v>
      </c>
      <c r="BY18" s="229" t="str">
        <f>IF(BG18="","",VLOOKUP(BG18,$BH$18:$BO$32,6,FALSE))</f>
        <v>4.4</v>
      </c>
      <c r="BZ18" s="230" t="str">
        <f>IF(BG18="","",VLOOKUP(BG18,$BH$18:$BO$32,7,FALSE))</f>
        <v>menalar berbagai fenomena kehidupan sesesuai proses kerja hukum tertib kosmis (niyama)</v>
      </c>
      <c r="CA18" s="229">
        <f>IF(BG18="","",VLOOKUP(BG18,$BH$18:$BO$32,8,FALSE))</f>
        <v>0</v>
      </c>
      <c r="CB18" s="241"/>
      <c r="CC18" s="241"/>
      <c r="CD18" s="241"/>
      <c r="CE18" s="241"/>
      <c r="CF18" s="241"/>
      <c r="CG18" s="241"/>
      <c r="CH18" s="241"/>
      <c r="CI18" s="241"/>
      <c r="CJ18" s="241"/>
      <c r="CK18" s="241"/>
      <c r="CL18" s="241"/>
      <c r="CM18" s="241"/>
      <c r="CN18" s="241"/>
      <c r="CO18" s="241"/>
    </row>
    <row r="19" spans="2:93" ht="66.75" customHeight="1" x14ac:dyDescent="0.2">
      <c r="B19" s="213">
        <f>IF(C18="","",B18+1)</f>
        <v>2</v>
      </c>
      <c r="C19" s="213">
        <f t="shared" si="0"/>
        <v>0</v>
      </c>
      <c r="D19" s="214">
        <f t="shared" si="1"/>
        <v>0</v>
      </c>
      <c r="E19" s="213">
        <f t="shared" si="2"/>
        <v>0</v>
      </c>
      <c r="F19" s="214">
        <f t="shared" si="3"/>
        <v>0</v>
      </c>
      <c r="G19" s="160">
        <f t="shared" si="4"/>
        <v>0</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7"/>
      <c r="AN19" s="240"/>
      <c r="AO19" s="240"/>
      <c r="AP19" s="240"/>
      <c r="AQ19" s="240"/>
      <c r="AR19" s="240"/>
      <c r="AS19" s="240"/>
      <c r="AT19" s="240"/>
      <c r="AU19" s="240"/>
      <c r="AV19" s="240"/>
      <c r="AW19" s="229">
        <f t="shared" si="5"/>
        <v>2.0002</v>
      </c>
      <c r="AX19" s="229">
        <f t="shared" ref="AX19:AX32" si="13">IFERROR(AZ19+(AY19/10000),"")</f>
        <v>2.0002</v>
      </c>
      <c r="AY19" s="229">
        <v>2</v>
      </c>
      <c r="AZ19" s="229">
        <f>'RINCIAN PROG TAHUNAN'!Q17</f>
        <v>2</v>
      </c>
      <c r="BA19" s="229" t="str">
        <f>'RINCIAN PROG TAHUNAN'!R17</f>
        <v>3.2</v>
      </c>
      <c r="BB19" s="230" t="str">
        <f>'RINCIAN PROG TAHUNAN'!S17</f>
        <v>memahami peranan agama, tujuan hidup, dan perlindungan berdasarkan agama Buddha</v>
      </c>
      <c r="BC19" s="229" t="str">
        <f>'RINCIAN PROG TAHUNAN'!T17</f>
        <v>4.2</v>
      </c>
      <c r="BD19" s="230" t="str">
        <f>'RINCIAN PROG TAHUNAN'!U17</f>
        <v>menyaji peranan agama, tujuan hidup, dan perlindungan berdasarkan agama Buddha</v>
      </c>
      <c r="BE19" s="229">
        <f>'RINCIAN PROG TAHUNAN'!V17</f>
        <v>0</v>
      </c>
      <c r="BG19" s="229">
        <f t="shared" si="6"/>
        <v>5.0004999999999997</v>
      </c>
      <c r="BH19" s="229" t="str">
        <f t="shared" ref="BH19:BH32" si="14">IFERROR(BJ19+(AY19/10000),"")</f>
        <v/>
      </c>
      <c r="BJ19" s="229" t="str">
        <f>'RINCIAN PROG TAHUNAN'!Y17</f>
        <v/>
      </c>
      <c r="BK19" s="230" t="str">
        <f>'RINCIAN PROG TAHUNAN'!Z17</f>
        <v/>
      </c>
      <c r="BL19" s="230" t="str">
        <f>'RINCIAN PROG TAHUNAN'!AA17</f>
        <v/>
      </c>
      <c r="BM19" s="229" t="str">
        <f>'RINCIAN PROG TAHUNAN'!AB17</f>
        <v/>
      </c>
      <c r="BN19" s="230" t="str">
        <f>'RINCIAN PROG TAHUNAN'!AC17</f>
        <v/>
      </c>
      <c r="BO19" s="229" t="str">
        <f>'RINCIAN PROG TAHUNAN'!AD17</f>
        <v/>
      </c>
      <c r="BP19" s="229">
        <f t="shared" si="7"/>
        <v>2</v>
      </c>
      <c r="BQ19" s="230" t="str">
        <f t="shared" si="8"/>
        <v>3.2</v>
      </c>
      <c r="BR19" s="230" t="str">
        <f t="shared" si="9"/>
        <v>memahami peranan agama, tujuan hidup, dan perlindungan berdasarkan agama Buddha</v>
      </c>
      <c r="BS19" s="229" t="str">
        <f t="shared" si="10"/>
        <v>4.2</v>
      </c>
      <c r="BT19" s="230" t="str">
        <f t="shared" si="11"/>
        <v>menyaji peranan agama, tujuan hidup, dan perlindungan berdasarkan agama Buddha</v>
      </c>
      <c r="BU19" s="229">
        <f t="shared" si="12"/>
        <v>0</v>
      </c>
      <c r="BV19" s="229">
        <f t="shared" ref="BV19:BV32" si="15">IF(BG19="","",VLOOKUP(BG19,$BH$18:$BO$32,3,FALSE))</f>
        <v>5</v>
      </c>
      <c r="BW19" s="229">
        <f t="shared" ref="BW19:BW32" si="16">IF(BG19="","",VLOOKUP(BG19,$BH$18:$BO$32,4,FALSE))</f>
        <v>0</v>
      </c>
      <c r="BX19" s="230">
        <f t="shared" ref="BX19:BX32" si="17">IF(BG19="","",VLOOKUP(BG19,$BH$18:$BO$32,5,FALSE))</f>
        <v>0</v>
      </c>
      <c r="BY19" s="229">
        <f t="shared" ref="BY19:BY32" si="18">IF(BG19="","",VLOOKUP(BG19,$BH$18:$BO$32,6,FALSE))</f>
        <v>0</v>
      </c>
      <c r="BZ19" s="230">
        <f t="shared" ref="BZ19:BZ32" si="19">IF(BG19="","",VLOOKUP(BG19,$BH$18:$BO$32,7,FALSE))</f>
        <v>0</v>
      </c>
      <c r="CA19" s="229">
        <f t="shared" ref="CA19:CA32" si="20">IF(BG19="","",VLOOKUP(BG19,$BH$18:$BO$32,8,FALSE))</f>
        <v>0</v>
      </c>
      <c r="CB19" s="241"/>
      <c r="CC19" s="241"/>
      <c r="CD19" s="241"/>
      <c r="CE19" s="241"/>
      <c r="CF19" s="241"/>
      <c r="CG19" s="241"/>
      <c r="CH19" s="241"/>
      <c r="CI19" s="241"/>
      <c r="CJ19" s="241"/>
      <c r="CK19" s="241"/>
      <c r="CL19" s="241"/>
      <c r="CM19" s="241"/>
      <c r="CN19" s="241"/>
      <c r="CO19" s="241"/>
    </row>
    <row r="20" spans="2:93" ht="66.75" customHeight="1" x14ac:dyDescent="0.2">
      <c r="B20" s="213">
        <f t="shared" ref="B20:B32" si="21">IF(C19="","",B19+1)</f>
        <v>3</v>
      </c>
      <c r="C20" s="213" t="str">
        <f t="shared" si="0"/>
        <v/>
      </c>
      <c r="D20" s="214" t="str">
        <f t="shared" si="1"/>
        <v/>
      </c>
      <c r="E20" s="213" t="str">
        <f t="shared" si="2"/>
        <v/>
      </c>
      <c r="F20" s="214" t="str">
        <f t="shared" si="3"/>
        <v/>
      </c>
      <c r="G20" s="160" t="str">
        <f t="shared" si="4"/>
        <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7"/>
      <c r="AN20" s="240"/>
      <c r="AO20" s="240"/>
      <c r="AP20" s="240"/>
      <c r="AQ20" s="240"/>
      <c r="AR20" s="240"/>
      <c r="AS20" s="240"/>
      <c r="AT20" s="240"/>
      <c r="AU20" s="240"/>
      <c r="AV20" s="240"/>
      <c r="AW20" s="229">
        <f t="shared" si="5"/>
        <v>3.0003000000000002</v>
      </c>
      <c r="AX20" s="229">
        <f t="shared" si="13"/>
        <v>3.0003000000000002</v>
      </c>
      <c r="AY20" s="229">
        <v>3</v>
      </c>
      <c r="AZ20" s="229">
        <f>'RINCIAN PROG TAHUNAN'!Q18</f>
        <v>3</v>
      </c>
      <c r="BA20" s="229" t="str">
        <f>'RINCIAN PROG TAHUNAN'!R18</f>
        <v>3.3</v>
      </c>
      <c r="BB20" s="230" t="str">
        <f>'RINCIAN PROG TAHUNAN'!S18</f>
        <v>memahami peranan Agama Buddha dalam ilmu pengetahuan, teknologi, seni, dan budaya</v>
      </c>
      <c r="BC20" s="229" t="str">
        <f>'RINCIAN PROG TAHUNAN'!T18</f>
        <v>4.3</v>
      </c>
      <c r="BD20" s="230" t="str">
        <f>'RINCIAN PROG TAHUNAN'!U18</f>
        <v>mengolah peranan Agama Buddha dalam ilmu pengetahuan, teknologi, seni, dan budaya</v>
      </c>
      <c r="BE20" s="229">
        <f>'RINCIAN PROG TAHUNAN'!V18</f>
        <v>0</v>
      </c>
      <c r="BG20" s="229" t="str">
        <f t="shared" si="6"/>
        <v/>
      </c>
      <c r="BH20" s="229" t="str">
        <f t="shared" si="14"/>
        <v/>
      </c>
      <c r="BJ20" s="229" t="str">
        <f>'RINCIAN PROG TAHUNAN'!Y18</f>
        <v/>
      </c>
      <c r="BK20" s="230" t="str">
        <f>'RINCIAN PROG TAHUNAN'!Z18</f>
        <v/>
      </c>
      <c r="BL20" s="230" t="str">
        <f>'RINCIAN PROG TAHUNAN'!AA18</f>
        <v/>
      </c>
      <c r="BM20" s="229" t="str">
        <f>'RINCIAN PROG TAHUNAN'!AB18</f>
        <v/>
      </c>
      <c r="BN20" s="230" t="str">
        <f>'RINCIAN PROG TAHUNAN'!AC18</f>
        <v/>
      </c>
      <c r="BO20" s="229" t="str">
        <f>'RINCIAN PROG TAHUNAN'!AD18</f>
        <v/>
      </c>
      <c r="BP20" s="229">
        <f t="shared" si="7"/>
        <v>3</v>
      </c>
      <c r="BQ20" s="230" t="str">
        <f t="shared" si="8"/>
        <v>3.3</v>
      </c>
      <c r="BR20" s="230" t="str">
        <f t="shared" si="9"/>
        <v>memahami peranan Agama Buddha dalam ilmu pengetahuan, teknologi, seni, dan budaya</v>
      </c>
      <c r="BS20" s="229" t="str">
        <f t="shared" si="10"/>
        <v>4.3</v>
      </c>
      <c r="BT20" s="230" t="str">
        <f t="shared" si="11"/>
        <v>mengolah peranan Agama Buddha dalam ilmu pengetahuan, teknologi, seni, dan budaya</v>
      </c>
      <c r="BU20" s="229">
        <f t="shared" si="12"/>
        <v>0</v>
      </c>
      <c r="BV20" s="229" t="str">
        <f t="shared" si="15"/>
        <v/>
      </c>
      <c r="BW20" s="229" t="str">
        <f t="shared" si="16"/>
        <v/>
      </c>
      <c r="BX20" s="230" t="str">
        <f t="shared" si="17"/>
        <v/>
      </c>
      <c r="BY20" s="229" t="str">
        <f t="shared" si="18"/>
        <v/>
      </c>
      <c r="BZ20" s="230" t="str">
        <f t="shared" si="19"/>
        <v/>
      </c>
      <c r="CA20" s="229" t="str">
        <f t="shared" si="20"/>
        <v/>
      </c>
      <c r="CB20" s="241"/>
      <c r="CC20" s="241"/>
      <c r="CD20" s="241"/>
      <c r="CE20" s="241"/>
      <c r="CF20" s="241"/>
      <c r="CG20" s="241"/>
      <c r="CH20" s="241"/>
      <c r="CI20" s="241"/>
      <c r="CJ20" s="241"/>
      <c r="CK20" s="241"/>
      <c r="CL20" s="241"/>
      <c r="CM20" s="241"/>
      <c r="CN20" s="241"/>
      <c r="CO20" s="241"/>
    </row>
    <row r="21" spans="2:93" ht="66.75" customHeight="1" x14ac:dyDescent="0.2">
      <c r="B21" s="213" t="str">
        <f t="shared" si="21"/>
        <v/>
      </c>
      <c r="C21" s="213" t="str">
        <f t="shared" si="0"/>
        <v/>
      </c>
      <c r="D21" s="214" t="str">
        <f t="shared" si="1"/>
        <v/>
      </c>
      <c r="E21" s="213" t="str">
        <f t="shared" si="2"/>
        <v/>
      </c>
      <c r="F21" s="214" t="str">
        <f t="shared" si="3"/>
        <v/>
      </c>
      <c r="G21" s="160" t="str">
        <f t="shared" si="4"/>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7"/>
      <c r="AN21" s="240"/>
      <c r="AO21" s="240"/>
      <c r="AP21" s="240"/>
      <c r="AQ21" s="240"/>
      <c r="AR21" s="240"/>
      <c r="AS21" s="240"/>
      <c r="AT21" s="240"/>
      <c r="AU21" s="240"/>
      <c r="AV21" s="240"/>
      <c r="AW21" s="229" t="str">
        <f t="shared" si="5"/>
        <v/>
      </c>
      <c r="AX21" s="229" t="str">
        <f t="shared" si="13"/>
        <v/>
      </c>
      <c r="AY21" s="229">
        <v>4</v>
      </c>
      <c r="AZ21" s="229" t="str">
        <f>'RINCIAN PROG TAHUNAN'!Q19</f>
        <v/>
      </c>
      <c r="BA21" s="229" t="str">
        <f>'RINCIAN PROG TAHUNAN'!R19</f>
        <v/>
      </c>
      <c r="BB21" s="230" t="str">
        <f>'RINCIAN PROG TAHUNAN'!S19</f>
        <v/>
      </c>
      <c r="BC21" s="229" t="str">
        <f>'RINCIAN PROG TAHUNAN'!T19</f>
        <v/>
      </c>
      <c r="BD21" s="230" t="str">
        <f>'RINCIAN PROG TAHUNAN'!U19</f>
        <v/>
      </c>
      <c r="BE21" s="229" t="str">
        <f>'RINCIAN PROG TAHUNAN'!V19</f>
        <v/>
      </c>
      <c r="BG21" s="229" t="str">
        <f t="shared" si="6"/>
        <v/>
      </c>
      <c r="BH21" s="229">
        <f t="shared" si="14"/>
        <v>4.0004</v>
      </c>
      <c r="BJ21" s="229">
        <f>'RINCIAN PROG TAHUNAN'!Y19</f>
        <v>4</v>
      </c>
      <c r="BK21" s="230" t="str">
        <f>'RINCIAN PROG TAHUNAN'!Z19</f>
        <v>3.4</v>
      </c>
      <c r="BL21" s="230" t="str">
        <f>'RINCIAN PROG TAHUNAN'!AA19</f>
        <v>menganalisis berbagai fenomena kehidupan sesesuai proses kerja hukum tertib kosmis (niyama)</v>
      </c>
      <c r="BM21" s="229" t="str">
        <f>'RINCIAN PROG TAHUNAN'!AB19</f>
        <v>4.4</v>
      </c>
      <c r="BN21" s="230" t="str">
        <f>'RINCIAN PROG TAHUNAN'!AC19</f>
        <v>menalar berbagai fenomena kehidupan sesesuai proses kerja hukum tertib kosmis (niyama)</v>
      </c>
      <c r="BO21" s="229">
        <f>'RINCIAN PROG TAHUNAN'!AD19</f>
        <v>0</v>
      </c>
      <c r="BP21" s="229" t="str">
        <f t="shared" si="7"/>
        <v/>
      </c>
      <c r="BQ21" s="230" t="str">
        <f t="shared" si="8"/>
        <v/>
      </c>
      <c r="BR21" s="230" t="str">
        <f t="shared" si="9"/>
        <v/>
      </c>
      <c r="BS21" s="229" t="str">
        <f t="shared" si="10"/>
        <v/>
      </c>
      <c r="BT21" s="230" t="str">
        <f t="shared" si="11"/>
        <v/>
      </c>
      <c r="BU21" s="229" t="str">
        <f t="shared" si="12"/>
        <v/>
      </c>
      <c r="BV21" s="229" t="str">
        <f t="shared" si="15"/>
        <v/>
      </c>
      <c r="BW21" s="229" t="str">
        <f t="shared" si="16"/>
        <v/>
      </c>
      <c r="BX21" s="230" t="str">
        <f t="shared" si="17"/>
        <v/>
      </c>
      <c r="BY21" s="229" t="str">
        <f t="shared" si="18"/>
        <v/>
      </c>
      <c r="BZ21" s="230" t="str">
        <f t="shared" si="19"/>
        <v/>
      </c>
      <c r="CA21" s="229" t="str">
        <f t="shared" si="20"/>
        <v/>
      </c>
      <c r="CB21" s="241"/>
      <c r="CC21" s="241"/>
      <c r="CD21" s="241"/>
      <c r="CE21" s="241"/>
      <c r="CF21" s="241"/>
      <c r="CG21" s="241"/>
      <c r="CH21" s="241"/>
      <c r="CI21" s="241"/>
      <c r="CJ21" s="241"/>
      <c r="CK21" s="241"/>
      <c r="CL21" s="241"/>
      <c r="CM21" s="241"/>
      <c r="CN21" s="241"/>
      <c r="CO21" s="241"/>
    </row>
    <row r="22" spans="2:93" ht="66.75" customHeight="1" x14ac:dyDescent="0.2">
      <c r="B22" s="213" t="str">
        <f t="shared" si="21"/>
        <v/>
      </c>
      <c r="C22" s="213" t="str">
        <f t="shared" si="0"/>
        <v/>
      </c>
      <c r="D22" s="214" t="str">
        <f t="shared" si="1"/>
        <v/>
      </c>
      <c r="E22" s="213" t="str">
        <f t="shared" si="2"/>
        <v/>
      </c>
      <c r="F22" s="214" t="str">
        <f t="shared" si="3"/>
        <v/>
      </c>
      <c r="G22" s="160" t="str">
        <f t="shared" si="4"/>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7"/>
      <c r="AN22" s="240"/>
      <c r="AO22" s="240"/>
      <c r="AP22" s="240"/>
      <c r="AQ22" s="240"/>
      <c r="AR22" s="240"/>
      <c r="AS22" s="240"/>
      <c r="AT22" s="240"/>
      <c r="AU22" s="240"/>
      <c r="AV22" s="240"/>
      <c r="AW22" s="229" t="str">
        <f t="shared" si="5"/>
        <v/>
      </c>
      <c r="AX22" s="229" t="str">
        <f t="shared" si="13"/>
        <v/>
      </c>
      <c r="AY22" s="229">
        <v>5</v>
      </c>
      <c r="AZ22" s="229" t="str">
        <f>'RINCIAN PROG TAHUNAN'!Q20</f>
        <v/>
      </c>
      <c r="BA22" s="229" t="str">
        <f>'RINCIAN PROG TAHUNAN'!R20</f>
        <v/>
      </c>
      <c r="BB22" s="230" t="str">
        <f>'RINCIAN PROG TAHUNAN'!S20</f>
        <v/>
      </c>
      <c r="BC22" s="229" t="str">
        <f>'RINCIAN PROG TAHUNAN'!T20</f>
        <v/>
      </c>
      <c r="BD22" s="230" t="str">
        <f>'RINCIAN PROG TAHUNAN'!U20</f>
        <v/>
      </c>
      <c r="BE22" s="229" t="str">
        <f>'RINCIAN PROG TAHUNAN'!V20</f>
        <v/>
      </c>
      <c r="BG22" s="229" t="str">
        <f t="shared" si="6"/>
        <v/>
      </c>
      <c r="BH22" s="229">
        <f t="shared" si="14"/>
        <v>5.0004999999999997</v>
      </c>
      <c r="BJ22" s="229">
        <f>'RINCIAN PROG TAHUNAN'!Y20</f>
        <v>5</v>
      </c>
      <c r="BK22" s="230">
        <f>'RINCIAN PROG TAHUNAN'!Z20</f>
        <v>0</v>
      </c>
      <c r="BL22" s="230">
        <f>'RINCIAN PROG TAHUNAN'!AA20</f>
        <v>0</v>
      </c>
      <c r="BM22" s="229">
        <f>'RINCIAN PROG TAHUNAN'!AB20</f>
        <v>0</v>
      </c>
      <c r="BN22" s="230">
        <f>'RINCIAN PROG TAHUNAN'!AC20</f>
        <v>0</v>
      </c>
      <c r="BO22" s="229">
        <f>'RINCIAN PROG TAHUNAN'!AD20</f>
        <v>0</v>
      </c>
      <c r="BP22" s="229" t="str">
        <f t="shared" si="7"/>
        <v/>
      </c>
      <c r="BQ22" s="230" t="str">
        <f t="shared" si="8"/>
        <v/>
      </c>
      <c r="BR22" s="230" t="str">
        <f t="shared" si="9"/>
        <v/>
      </c>
      <c r="BS22" s="229" t="str">
        <f t="shared" si="10"/>
        <v/>
      </c>
      <c r="BT22" s="230" t="str">
        <f t="shared" si="11"/>
        <v/>
      </c>
      <c r="BU22" s="229" t="str">
        <f t="shared" si="12"/>
        <v/>
      </c>
      <c r="BV22" s="229" t="str">
        <f t="shared" si="15"/>
        <v/>
      </c>
      <c r="BW22" s="229" t="str">
        <f t="shared" si="16"/>
        <v/>
      </c>
      <c r="BX22" s="230" t="str">
        <f t="shared" si="17"/>
        <v/>
      </c>
      <c r="BY22" s="229" t="str">
        <f t="shared" si="18"/>
        <v/>
      </c>
      <c r="BZ22" s="230" t="str">
        <f t="shared" si="19"/>
        <v/>
      </c>
      <c r="CA22" s="229" t="str">
        <f t="shared" si="20"/>
        <v/>
      </c>
      <c r="CB22" s="241"/>
      <c r="CC22" s="241"/>
      <c r="CD22" s="241"/>
      <c r="CE22" s="241"/>
      <c r="CF22" s="241"/>
      <c r="CG22" s="241"/>
      <c r="CH22" s="241"/>
      <c r="CI22" s="241"/>
      <c r="CJ22" s="241"/>
      <c r="CK22" s="241"/>
      <c r="CL22" s="241"/>
      <c r="CM22" s="241"/>
      <c r="CN22" s="241"/>
      <c r="CO22" s="241"/>
    </row>
    <row r="23" spans="2:93" ht="66.75" customHeight="1" x14ac:dyDescent="0.2">
      <c r="B23" s="213" t="str">
        <f t="shared" si="21"/>
        <v/>
      </c>
      <c r="C23" s="213" t="str">
        <f t="shared" si="0"/>
        <v/>
      </c>
      <c r="D23" s="214" t="str">
        <f t="shared" si="1"/>
        <v/>
      </c>
      <c r="E23" s="213" t="str">
        <f t="shared" si="2"/>
        <v/>
      </c>
      <c r="F23" s="214" t="str">
        <f t="shared" si="3"/>
        <v/>
      </c>
      <c r="G23" s="160" t="str">
        <f t="shared" si="4"/>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7"/>
      <c r="AN23" s="240"/>
      <c r="AO23" s="240"/>
      <c r="AP23" s="240"/>
      <c r="AQ23" s="240"/>
      <c r="AR23" s="240"/>
      <c r="AS23" s="240"/>
      <c r="AT23" s="240"/>
      <c r="AU23" s="240"/>
      <c r="AV23" s="240"/>
      <c r="AW23" s="229" t="str">
        <f t="shared" si="5"/>
        <v/>
      </c>
      <c r="AX23" s="229" t="str">
        <f t="shared" si="13"/>
        <v/>
      </c>
      <c r="AY23" s="229">
        <v>6</v>
      </c>
      <c r="AZ23" s="229" t="str">
        <f>'RINCIAN PROG TAHUNAN'!Q21</f>
        <v/>
      </c>
      <c r="BA23" s="229" t="str">
        <f>'RINCIAN PROG TAHUNAN'!R21</f>
        <v/>
      </c>
      <c r="BB23" s="230" t="str">
        <f>'RINCIAN PROG TAHUNAN'!S21</f>
        <v/>
      </c>
      <c r="BC23" s="229" t="str">
        <f>'RINCIAN PROG TAHUNAN'!T21</f>
        <v/>
      </c>
      <c r="BD23" s="230" t="str">
        <f>'RINCIAN PROG TAHUNAN'!U21</f>
        <v/>
      </c>
      <c r="BE23" s="229" t="str">
        <f>'RINCIAN PROG TAHUNAN'!V21</f>
        <v/>
      </c>
      <c r="BG23" s="229" t="str">
        <f t="shared" si="6"/>
        <v/>
      </c>
      <c r="BH23" s="229" t="str">
        <f t="shared" si="14"/>
        <v/>
      </c>
      <c r="BJ23" s="229" t="str">
        <f>'RINCIAN PROG TAHUNAN'!Y21</f>
        <v/>
      </c>
      <c r="BK23" s="230" t="str">
        <f>'RINCIAN PROG TAHUNAN'!Z21</f>
        <v/>
      </c>
      <c r="BL23" s="230" t="str">
        <f>'RINCIAN PROG TAHUNAN'!AA21</f>
        <v/>
      </c>
      <c r="BM23" s="229" t="str">
        <f>'RINCIAN PROG TAHUNAN'!AB21</f>
        <v/>
      </c>
      <c r="BN23" s="230" t="str">
        <f>'RINCIAN PROG TAHUNAN'!AC21</f>
        <v/>
      </c>
      <c r="BO23" s="229" t="str">
        <f>'RINCIAN PROG TAHUNAN'!AD21</f>
        <v/>
      </c>
      <c r="BP23" s="229" t="str">
        <f t="shared" si="7"/>
        <v/>
      </c>
      <c r="BQ23" s="230" t="str">
        <f t="shared" si="8"/>
        <v/>
      </c>
      <c r="BR23" s="230" t="str">
        <f t="shared" si="9"/>
        <v/>
      </c>
      <c r="BS23" s="229" t="str">
        <f t="shared" si="10"/>
        <v/>
      </c>
      <c r="BT23" s="230" t="str">
        <f t="shared" si="11"/>
        <v/>
      </c>
      <c r="BU23" s="229" t="str">
        <f t="shared" si="12"/>
        <v/>
      </c>
      <c r="BV23" s="229" t="str">
        <f t="shared" si="15"/>
        <v/>
      </c>
      <c r="BW23" s="229" t="str">
        <f t="shared" si="16"/>
        <v/>
      </c>
      <c r="BX23" s="230" t="str">
        <f t="shared" si="17"/>
        <v/>
      </c>
      <c r="BY23" s="229" t="str">
        <f t="shared" si="18"/>
        <v/>
      </c>
      <c r="BZ23" s="230" t="str">
        <f t="shared" si="19"/>
        <v/>
      </c>
      <c r="CA23" s="229" t="str">
        <f t="shared" si="20"/>
        <v/>
      </c>
      <c r="CB23" s="241"/>
      <c r="CC23" s="241"/>
      <c r="CD23" s="241"/>
      <c r="CE23" s="241"/>
      <c r="CF23" s="241"/>
      <c r="CG23" s="241"/>
      <c r="CH23" s="241"/>
      <c r="CI23" s="241"/>
      <c r="CJ23" s="241"/>
      <c r="CK23" s="241"/>
      <c r="CL23" s="241"/>
      <c r="CM23" s="241"/>
      <c r="CN23" s="241"/>
      <c r="CO23" s="241"/>
    </row>
    <row r="24" spans="2:93" ht="66.75" customHeight="1" x14ac:dyDescent="0.2">
      <c r="B24" s="213" t="str">
        <f t="shared" si="21"/>
        <v/>
      </c>
      <c r="C24" s="213" t="str">
        <f t="shared" si="0"/>
        <v/>
      </c>
      <c r="D24" s="214" t="str">
        <f t="shared" si="1"/>
        <v/>
      </c>
      <c r="E24" s="213" t="str">
        <f t="shared" si="2"/>
        <v/>
      </c>
      <c r="F24" s="214" t="str">
        <f t="shared" si="3"/>
        <v/>
      </c>
      <c r="G24" s="160" t="str">
        <f t="shared" si="4"/>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7"/>
      <c r="AN24" s="240"/>
      <c r="AO24" s="240"/>
      <c r="AP24" s="240"/>
      <c r="AQ24" s="240"/>
      <c r="AR24" s="240"/>
      <c r="AS24" s="240"/>
      <c r="AT24" s="240"/>
      <c r="AU24" s="240"/>
      <c r="AV24" s="240"/>
      <c r="AW24" s="229" t="str">
        <f t="shared" si="5"/>
        <v/>
      </c>
      <c r="AX24" s="229" t="str">
        <f t="shared" si="13"/>
        <v/>
      </c>
      <c r="AY24" s="229">
        <v>7</v>
      </c>
      <c r="AZ24" s="229" t="str">
        <f>'RINCIAN PROG TAHUNAN'!Q22</f>
        <v/>
      </c>
      <c r="BA24" s="229" t="str">
        <f>'RINCIAN PROG TAHUNAN'!R22</f>
        <v/>
      </c>
      <c r="BB24" s="230" t="str">
        <f>'RINCIAN PROG TAHUNAN'!S22</f>
        <v/>
      </c>
      <c r="BC24" s="229" t="str">
        <f>'RINCIAN PROG TAHUNAN'!T22</f>
        <v/>
      </c>
      <c r="BD24" s="230" t="str">
        <f>'RINCIAN PROG TAHUNAN'!U22</f>
        <v/>
      </c>
      <c r="BE24" s="229" t="str">
        <f>'RINCIAN PROG TAHUNAN'!V22</f>
        <v/>
      </c>
      <c r="BG24" s="229" t="str">
        <f t="shared" si="6"/>
        <v/>
      </c>
      <c r="BH24" s="229" t="str">
        <f t="shared" si="14"/>
        <v/>
      </c>
      <c r="BJ24" s="229" t="str">
        <f>'RINCIAN PROG TAHUNAN'!Y22</f>
        <v/>
      </c>
      <c r="BK24" s="230" t="str">
        <f>'RINCIAN PROG TAHUNAN'!Z22</f>
        <v/>
      </c>
      <c r="BL24" s="230" t="str">
        <f>'RINCIAN PROG TAHUNAN'!AA22</f>
        <v/>
      </c>
      <c r="BM24" s="229" t="str">
        <f>'RINCIAN PROG TAHUNAN'!AB22</f>
        <v/>
      </c>
      <c r="BN24" s="230" t="str">
        <f>'RINCIAN PROG TAHUNAN'!AC22</f>
        <v/>
      </c>
      <c r="BO24" s="229" t="str">
        <f>'RINCIAN PROG TAHUNAN'!AD22</f>
        <v/>
      </c>
      <c r="BP24" s="229" t="str">
        <f t="shared" si="7"/>
        <v/>
      </c>
      <c r="BQ24" s="230" t="str">
        <f t="shared" si="8"/>
        <v/>
      </c>
      <c r="BR24" s="230" t="str">
        <f t="shared" si="9"/>
        <v/>
      </c>
      <c r="BS24" s="229" t="str">
        <f t="shared" si="10"/>
        <v/>
      </c>
      <c r="BT24" s="230" t="str">
        <f t="shared" si="11"/>
        <v/>
      </c>
      <c r="BU24" s="229" t="str">
        <f t="shared" si="12"/>
        <v/>
      </c>
      <c r="BV24" s="229" t="str">
        <f t="shared" si="15"/>
        <v/>
      </c>
      <c r="BW24" s="229" t="str">
        <f t="shared" si="16"/>
        <v/>
      </c>
      <c r="BX24" s="230" t="str">
        <f t="shared" si="17"/>
        <v/>
      </c>
      <c r="BY24" s="229" t="str">
        <f t="shared" si="18"/>
        <v/>
      </c>
      <c r="BZ24" s="230" t="str">
        <f t="shared" si="19"/>
        <v/>
      </c>
      <c r="CA24" s="229" t="str">
        <f t="shared" si="20"/>
        <v/>
      </c>
      <c r="CB24" s="241"/>
      <c r="CC24" s="241"/>
      <c r="CD24" s="241"/>
      <c r="CE24" s="241"/>
      <c r="CF24" s="241"/>
      <c r="CG24" s="241"/>
      <c r="CH24" s="241"/>
      <c r="CI24" s="241"/>
      <c r="CJ24" s="241"/>
      <c r="CK24" s="241"/>
      <c r="CL24" s="241"/>
      <c r="CM24" s="241"/>
      <c r="CN24" s="241"/>
      <c r="CO24" s="241"/>
    </row>
    <row r="25" spans="2:93" ht="66.75" customHeight="1" x14ac:dyDescent="0.2">
      <c r="B25" s="213" t="str">
        <f t="shared" si="21"/>
        <v/>
      </c>
      <c r="C25" s="213" t="str">
        <f t="shared" si="0"/>
        <v/>
      </c>
      <c r="D25" s="214" t="str">
        <f t="shared" si="1"/>
        <v/>
      </c>
      <c r="E25" s="213" t="str">
        <f t="shared" si="2"/>
        <v/>
      </c>
      <c r="F25" s="214" t="str">
        <f t="shared" si="3"/>
        <v/>
      </c>
      <c r="G25" s="160" t="str">
        <f t="shared" si="4"/>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7"/>
      <c r="AN25" s="240"/>
      <c r="AO25" s="240"/>
      <c r="AP25" s="240"/>
      <c r="AQ25" s="240"/>
      <c r="AR25" s="240"/>
      <c r="AS25" s="240"/>
      <c r="AT25" s="240"/>
      <c r="AU25" s="240"/>
      <c r="AV25" s="240"/>
      <c r="AW25" s="229" t="str">
        <f t="shared" si="5"/>
        <v/>
      </c>
      <c r="AX25" s="229" t="str">
        <f t="shared" si="13"/>
        <v/>
      </c>
      <c r="AY25" s="229">
        <v>8</v>
      </c>
      <c r="AZ25" s="229" t="str">
        <f>'RINCIAN PROG TAHUNAN'!Q23</f>
        <v/>
      </c>
      <c r="BA25" s="229" t="str">
        <f>'RINCIAN PROG TAHUNAN'!R23</f>
        <v/>
      </c>
      <c r="BB25" s="230" t="str">
        <f>'RINCIAN PROG TAHUNAN'!S23</f>
        <v/>
      </c>
      <c r="BC25" s="229" t="str">
        <f>'RINCIAN PROG TAHUNAN'!T23</f>
        <v/>
      </c>
      <c r="BD25" s="230" t="str">
        <f>'RINCIAN PROG TAHUNAN'!U23</f>
        <v/>
      </c>
      <c r="BE25" s="229" t="str">
        <f>'RINCIAN PROG TAHUNAN'!V23</f>
        <v/>
      </c>
      <c r="BG25" s="229" t="str">
        <f t="shared" si="6"/>
        <v/>
      </c>
      <c r="BH25" s="229" t="str">
        <f t="shared" si="14"/>
        <v/>
      </c>
      <c r="BJ25" s="229" t="str">
        <f>'RINCIAN PROG TAHUNAN'!Y23</f>
        <v/>
      </c>
      <c r="BK25" s="230" t="str">
        <f>'RINCIAN PROG TAHUNAN'!Z23</f>
        <v/>
      </c>
      <c r="BL25" s="230" t="str">
        <f>'RINCIAN PROG TAHUNAN'!AA23</f>
        <v/>
      </c>
      <c r="BM25" s="229" t="str">
        <f>'RINCIAN PROG TAHUNAN'!AB23</f>
        <v/>
      </c>
      <c r="BN25" s="230" t="str">
        <f>'RINCIAN PROG TAHUNAN'!AC23</f>
        <v/>
      </c>
      <c r="BO25" s="229" t="str">
        <f>'RINCIAN PROG TAHUNAN'!AD23</f>
        <v/>
      </c>
      <c r="BP25" s="229" t="str">
        <f t="shared" si="7"/>
        <v/>
      </c>
      <c r="BQ25" s="230" t="str">
        <f t="shared" si="8"/>
        <v/>
      </c>
      <c r="BR25" s="230" t="str">
        <f t="shared" si="9"/>
        <v/>
      </c>
      <c r="BS25" s="229" t="str">
        <f t="shared" si="10"/>
        <v/>
      </c>
      <c r="BT25" s="230" t="str">
        <f t="shared" si="11"/>
        <v/>
      </c>
      <c r="BU25" s="229" t="str">
        <f t="shared" si="12"/>
        <v/>
      </c>
      <c r="BV25" s="229" t="str">
        <f t="shared" si="15"/>
        <v/>
      </c>
      <c r="BW25" s="229" t="str">
        <f t="shared" si="16"/>
        <v/>
      </c>
      <c r="BX25" s="230" t="str">
        <f t="shared" si="17"/>
        <v/>
      </c>
      <c r="BY25" s="229" t="str">
        <f t="shared" si="18"/>
        <v/>
      </c>
      <c r="BZ25" s="230" t="str">
        <f t="shared" si="19"/>
        <v/>
      </c>
      <c r="CA25" s="229" t="str">
        <f t="shared" si="20"/>
        <v/>
      </c>
      <c r="CB25" s="241"/>
      <c r="CC25" s="241"/>
      <c r="CD25" s="241"/>
      <c r="CE25" s="241"/>
      <c r="CF25" s="241"/>
      <c r="CG25" s="241"/>
      <c r="CH25" s="241"/>
      <c r="CI25" s="241"/>
      <c r="CJ25" s="241"/>
      <c r="CK25" s="241"/>
      <c r="CL25" s="241"/>
      <c r="CM25" s="241"/>
      <c r="CN25" s="241"/>
      <c r="CO25" s="241"/>
    </row>
    <row r="26" spans="2:93" ht="66.75" customHeight="1" x14ac:dyDescent="0.2">
      <c r="B26" s="213" t="str">
        <f t="shared" si="21"/>
        <v/>
      </c>
      <c r="C26" s="213" t="str">
        <f t="shared" si="0"/>
        <v/>
      </c>
      <c r="D26" s="214" t="str">
        <f t="shared" si="1"/>
        <v/>
      </c>
      <c r="E26" s="213" t="str">
        <f t="shared" si="2"/>
        <v/>
      </c>
      <c r="F26" s="214" t="str">
        <f t="shared" si="3"/>
        <v/>
      </c>
      <c r="G26" s="160" t="str">
        <f t="shared" si="4"/>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7"/>
      <c r="AN26" s="240"/>
      <c r="AO26" s="240"/>
      <c r="AP26" s="240"/>
      <c r="AQ26" s="240"/>
      <c r="AR26" s="240"/>
      <c r="AS26" s="240"/>
      <c r="AT26" s="240"/>
      <c r="AU26" s="240"/>
      <c r="AV26" s="240"/>
      <c r="AW26" s="229" t="str">
        <f t="shared" si="5"/>
        <v/>
      </c>
      <c r="AX26" s="229" t="str">
        <f t="shared" si="13"/>
        <v/>
      </c>
      <c r="AY26" s="229">
        <v>9</v>
      </c>
      <c r="AZ26" s="229" t="str">
        <f>'RINCIAN PROG TAHUNAN'!Q24</f>
        <v/>
      </c>
      <c r="BA26" s="229" t="str">
        <f>'RINCIAN PROG TAHUNAN'!R24</f>
        <v/>
      </c>
      <c r="BB26" s="230" t="str">
        <f>'RINCIAN PROG TAHUNAN'!S24</f>
        <v/>
      </c>
      <c r="BC26" s="229" t="str">
        <f>'RINCIAN PROG TAHUNAN'!T24</f>
        <v/>
      </c>
      <c r="BD26" s="230" t="str">
        <f>'RINCIAN PROG TAHUNAN'!U24</f>
        <v/>
      </c>
      <c r="BE26" s="229" t="str">
        <f>'RINCIAN PROG TAHUNAN'!V24</f>
        <v/>
      </c>
      <c r="BG26" s="229" t="str">
        <f t="shared" si="6"/>
        <v/>
      </c>
      <c r="BH26" s="229" t="str">
        <f t="shared" si="14"/>
        <v/>
      </c>
      <c r="BJ26" s="229" t="str">
        <f>'RINCIAN PROG TAHUNAN'!Y24</f>
        <v/>
      </c>
      <c r="BK26" s="230" t="str">
        <f>'RINCIAN PROG TAHUNAN'!Z24</f>
        <v/>
      </c>
      <c r="BL26" s="230" t="str">
        <f>'RINCIAN PROG TAHUNAN'!AA24</f>
        <v/>
      </c>
      <c r="BM26" s="229" t="str">
        <f>'RINCIAN PROG TAHUNAN'!AB24</f>
        <v/>
      </c>
      <c r="BN26" s="230" t="str">
        <f>'RINCIAN PROG TAHUNAN'!AC24</f>
        <v/>
      </c>
      <c r="BO26" s="229" t="str">
        <f>'RINCIAN PROG TAHUNAN'!AD24</f>
        <v/>
      </c>
      <c r="BP26" s="229" t="str">
        <f t="shared" si="7"/>
        <v/>
      </c>
      <c r="BQ26" s="230" t="str">
        <f t="shared" si="8"/>
        <v/>
      </c>
      <c r="BR26" s="230" t="str">
        <f t="shared" si="9"/>
        <v/>
      </c>
      <c r="BS26" s="229" t="str">
        <f t="shared" si="10"/>
        <v/>
      </c>
      <c r="BT26" s="230" t="str">
        <f t="shared" si="11"/>
        <v/>
      </c>
      <c r="BU26" s="229" t="str">
        <f t="shared" si="12"/>
        <v/>
      </c>
      <c r="BV26" s="229" t="str">
        <f t="shared" si="15"/>
        <v/>
      </c>
      <c r="BW26" s="229" t="str">
        <f t="shared" si="16"/>
        <v/>
      </c>
      <c r="BX26" s="230" t="str">
        <f t="shared" si="17"/>
        <v/>
      </c>
      <c r="BY26" s="229" t="str">
        <f t="shared" si="18"/>
        <v/>
      </c>
      <c r="BZ26" s="230" t="str">
        <f t="shared" si="19"/>
        <v/>
      </c>
      <c r="CA26" s="229" t="str">
        <f t="shared" si="20"/>
        <v/>
      </c>
      <c r="CB26" s="241"/>
      <c r="CC26" s="241"/>
      <c r="CD26" s="241"/>
      <c r="CE26" s="241"/>
      <c r="CF26" s="241"/>
      <c r="CG26" s="241"/>
      <c r="CH26" s="241"/>
      <c r="CI26" s="241"/>
      <c r="CJ26" s="241"/>
      <c r="CK26" s="241"/>
      <c r="CL26" s="241"/>
      <c r="CM26" s="241"/>
      <c r="CN26" s="241"/>
      <c r="CO26" s="241"/>
    </row>
    <row r="27" spans="2:93" ht="66.75" customHeight="1" x14ac:dyDescent="0.2">
      <c r="B27" s="213" t="str">
        <f t="shared" si="21"/>
        <v/>
      </c>
      <c r="C27" s="213" t="str">
        <f t="shared" si="0"/>
        <v/>
      </c>
      <c r="D27" s="214" t="str">
        <f t="shared" si="1"/>
        <v/>
      </c>
      <c r="E27" s="213" t="str">
        <f t="shared" si="2"/>
        <v/>
      </c>
      <c r="F27" s="214" t="str">
        <f t="shared" si="3"/>
        <v/>
      </c>
      <c r="G27" s="160" t="str">
        <f t="shared" si="4"/>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7"/>
      <c r="AN27" s="240"/>
      <c r="AO27" s="240"/>
      <c r="AP27" s="240"/>
      <c r="AQ27" s="240"/>
      <c r="AR27" s="240"/>
      <c r="AS27" s="240"/>
      <c r="AT27" s="240"/>
      <c r="AU27" s="240"/>
      <c r="AV27" s="240"/>
      <c r="AW27" s="229" t="str">
        <f t="shared" si="5"/>
        <v/>
      </c>
      <c r="AX27" s="229" t="str">
        <f t="shared" si="13"/>
        <v/>
      </c>
      <c r="AY27" s="229">
        <v>10</v>
      </c>
      <c r="AZ27" s="229" t="str">
        <f>'RINCIAN PROG TAHUNAN'!Q25</f>
        <v/>
      </c>
      <c r="BA27" s="229" t="str">
        <f>'RINCIAN PROG TAHUNAN'!R25</f>
        <v/>
      </c>
      <c r="BB27" s="230" t="str">
        <f>'RINCIAN PROG TAHUNAN'!S25</f>
        <v/>
      </c>
      <c r="BC27" s="229" t="str">
        <f>'RINCIAN PROG TAHUNAN'!T25</f>
        <v/>
      </c>
      <c r="BD27" s="230" t="str">
        <f>'RINCIAN PROG TAHUNAN'!U25</f>
        <v/>
      </c>
      <c r="BE27" s="229" t="str">
        <f>'RINCIAN PROG TAHUNAN'!V25</f>
        <v/>
      </c>
      <c r="BG27" s="229" t="str">
        <f t="shared" si="6"/>
        <v/>
      </c>
      <c r="BH27" s="229" t="str">
        <f t="shared" si="14"/>
        <v/>
      </c>
      <c r="BJ27" s="229" t="str">
        <f>'RINCIAN PROG TAHUNAN'!Y25</f>
        <v/>
      </c>
      <c r="BK27" s="230" t="str">
        <f>'RINCIAN PROG TAHUNAN'!Z25</f>
        <v/>
      </c>
      <c r="BL27" s="230" t="str">
        <f>'RINCIAN PROG TAHUNAN'!AA25</f>
        <v/>
      </c>
      <c r="BM27" s="229" t="str">
        <f>'RINCIAN PROG TAHUNAN'!AB25</f>
        <v/>
      </c>
      <c r="BN27" s="230" t="str">
        <f>'RINCIAN PROG TAHUNAN'!AC25</f>
        <v/>
      </c>
      <c r="BO27" s="229" t="str">
        <f>'RINCIAN PROG TAHUNAN'!AD25</f>
        <v/>
      </c>
      <c r="BP27" s="229" t="str">
        <f t="shared" si="7"/>
        <v/>
      </c>
      <c r="BQ27" s="230" t="str">
        <f t="shared" si="8"/>
        <v/>
      </c>
      <c r="BR27" s="230" t="str">
        <f t="shared" si="9"/>
        <v/>
      </c>
      <c r="BS27" s="229" t="str">
        <f t="shared" si="10"/>
        <v/>
      </c>
      <c r="BT27" s="230" t="str">
        <f t="shared" si="11"/>
        <v/>
      </c>
      <c r="BU27" s="229" t="str">
        <f t="shared" si="12"/>
        <v/>
      </c>
      <c r="BV27" s="229" t="str">
        <f t="shared" si="15"/>
        <v/>
      </c>
      <c r="BW27" s="229" t="str">
        <f t="shared" si="16"/>
        <v/>
      </c>
      <c r="BX27" s="230" t="str">
        <f t="shared" si="17"/>
        <v/>
      </c>
      <c r="BY27" s="229" t="str">
        <f t="shared" si="18"/>
        <v/>
      </c>
      <c r="BZ27" s="230" t="str">
        <f t="shared" si="19"/>
        <v/>
      </c>
      <c r="CA27" s="229" t="str">
        <f t="shared" si="20"/>
        <v/>
      </c>
      <c r="CB27" s="241"/>
      <c r="CC27" s="241"/>
      <c r="CD27" s="241"/>
      <c r="CE27" s="241"/>
      <c r="CF27" s="241"/>
      <c r="CG27" s="241"/>
      <c r="CH27" s="241"/>
      <c r="CI27" s="241"/>
      <c r="CJ27" s="241"/>
      <c r="CK27" s="241"/>
      <c r="CL27" s="241"/>
      <c r="CM27" s="241"/>
      <c r="CN27" s="241"/>
      <c r="CO27" s="241"/>
    </row>
    <row r="28" spans="2:93" ht="66.75" customHeight="1" x14ac:dyDescent="0.2">
      <c r="B28" s="213" t="str">
        <f t="shared" si="21"/>
        <v/>
      </c>
      <c r="C28" s="213" t="str">
        <f t="shared" si="0"/>
        <v/>
      </c>
      <c r="D28" s="214" t="str">
        <f t="shared" si="1"/>
        <v/>
      </c>
      <c r="E28" s="213" t="str">
        <f t="shared" si="2"/>
        <v/>
      </c>
      <c r="F28" s="214" t="str">
        <f t="shared" si="3"/>
        <v/>
      </c>
      <c r="G28" s="160" t="str">
        <f t="shared" si="4"/>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7"/>
      <c r="AN28" s="240"/>
      <c r="AO28" s="240"/>
      <c r="AP28" s="240"/>
      <c r="AQ28" s="240"/>
      <c r="AR28" s="240"/>
      <c r="AS28" s="240"/>
      <c r="AT28" s="240"/>
      <c r="AU28" s="240"/>
      <c r="AV28" s="240"/>
      <c r="AW28" s="229" t="str">
        <f t="shared" si="5"/>
        <v/>
      </c>
      <c r="AX28" s="229" t="str">
        <f t="shared" si="13"/>
        <v/>
      </c>
      <c r="AY28" s="229">
        <v>11</v>
      </c>
      <c r="AZ28" s="229" t="str">
        <f>'RINCIAN PROG TAHUNAN'!Q26</f>
        <v/>
      </c>
      <c r="BA28" s="229" t="str">
        <f>'RINCIAN PROG TAHUNAN'!R26</f>
        <v/>
      </c>
      <c r="BB28" s="230" t="str">
        <f>'RINCIAN PROG TAHUNAN'!S26</f>
        <v/>
      </c>
      <c r="BC28" s="229" t="str">
        <f>'RINCIAN PROG TAHUNAN'!T26</f>
        <v/>
      </c>
      <c r="BD28" s="230" t="str">
        <f>'RINCIAN PROG TAHUNAN'!U26</f>
        <v/>
      </c>
      <c r="BE28" s="229" t="str">
        <f>'RINCIAN PROG TAHUNAN'!V26</f>
        <v/>
      </c>
      <c r="BG28" s="229" t="str">
        <f t="shared" si="6"/>
        <v/>
      </c>
      <c r="BH28" s="229" t="str">
        <f t="shared" si="14"/>
        <v/>
      </c>
      <c r="BJ28" s="229" t="str">
        <f>'RINCIAN PROG TAHUNAN'!Y26</f>
        <v/>
      </c>
      <c r="BK28" s="230" t="str">
        <f>'RINCIAN PROG TAHUNAN'!Z26</f>
        <v/>
      </c>
      <c r="BL28" s="230" t="str">
        <f>'RINCIAN PROG TAHUNAN'!AA26</f>
        <v/>
      </c>
      <c r="BM28" s="229" t="str">
        <f>'RINCIAN PROG TAHUNAN'!AB26</f>
        <v/>
      </c>
      <c r="BN28" s="230" t="str">
        <f>'RINCIAN PROG TAHUNAN'!AC26</f>
        <v/>
      </c>
      <c r="BO28" s="229" t="str">
        <f>'RINCIAN PROG TAHUNAN'!AD26</f>
        <v/>
      </c>
      <c r="BP28" s="229" t="str">
        <f t="shared" si="7"/>
        <v/>
      </c>
      <c r="BQ28" s="230" t="str">
        <f t="shared" si="8"/>
        <v/>
      </c>
      <c r="BR28" s="230" t="str">
        <f t="shared" si="9"/>
        <v/>
      </c>
      <c r="BS28" s="229" t="str">
        <f t="shared" si="10"/>
        <v/>
      </c>
      <c r="BT28" s="230" t="str">
        <f t="shared" si="11"/>
        <v/>
      </c>
      <c r="BU28" s="229" t="str">
        <f t="shared" si="12"/>
        <v/>
      </c>
      <c r="BV28" s="229" t="str">
        <f t="shared" si="15"/>
        <v/>
      </c>
      <c r="BW28" s="229" t="str">
        <f t="shared" si="16"/>
        <v/>
      </c>
      <c r="BX28" s="230" t="str">
        <f t="shared" si="17"/>
        <v/>
      </c>
      <c r="BY28" s="229" t="str">
        <f t="shared" si="18"/>
        <v/>
      </c>
      <c r="BZ28" s="230" t="str">
        <f t="shared" si="19"/>
        <v/>
      </c>
      <c r="CA28" s="229" t="str">
        <f t="shared" si="20"/>
        <v/>
      </c>
      <c r="CB28" s="241"/>
      <c r="CC28" s="241"/>
      <c r="CD28" s="241"/>
      <c r="CE28" s="241"/>
      <c r="CF28" s="241"/>
      <c r="CG28" s="241"/>
      <c r="CH28" s="241"/>
      <c r="CI28" s="241"/>
      <c r="CJ28" s="241"/>
      <c r="CK28" s="241"/>
      <c r="CL28" s="241"/>
      <c r="CM28" s="241"/>
      <c r="CN28" s="241"/>
      <c r="CO28" s="241"/>
    </row>
    <row r="29" spans="2:93" ht="66.75" customHeight="1" x14ac:dyDescent="0.2">
      <c r="B29" s="213" t="str">
        <f t="shared" si="21"/>
        <v/>
      </c>
      <c r="C29" s="213" t="str">
        <f t="shared" si="0"/>
        <v/>
      </c>
      <c r="D29" s="214" t="str">
        <f t="shared" si="1"/>
        <v/>
      </c>
      <c r="E29" s="213" t="str">
        <f t="shared" si="2"/>
        <v/>
      </c>
      <c r="F29" s="214" t="str">
        <f t="shared" si="3"/>
        <v/>
      </c>
      <c r="G29" s="160" t="str">
        <f t="shared" si="4"/>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7"/>
      <c r="AN29" s="240"/>
      <c r="AO29" s="240"/>
      <c r="AP29" s="240"/>
      <c r="AQ29" s="240"/>
      <c r="AR29" s="240"/>
      <c r="AS29" s="240"/>
      <c r="AT29" s="240"/>
      <c r="AU29" s="240"/>
      <c r="AV29" s="240"/>
      <c r="AW29" s="229" t="str">
        <f>IFERROR(SMALL($AX$18:$AX$32,ROW(13:13)),"")</f>
        <v/>
      </c>
      <c r="AX29" s="229" t="str">
        <f t="shared" si="13"/>
        <v/>
      </c>
      <c r="AY29" s="229">
        <v>12</v>
      </c>
      <c r="AZ29" s="229" t="str">
        <f>'RINCIAN PROG TAHUNAN'!Q27</f>
        <v/>
      </c>
      <c r="BA29" s="229" t="str">
        <f>'RINCIAN PROG TAHUNAN'!R27</f>
        <v/>
      </c>
      <c r="BB29" s="230" t="str">
        <f>'RINCIAN PROG TAHUNAN'!S27</f>
        <v/>
      </c>
      <c r="BC29" s="229" t="str">
        <f>'RINCIAN PROG TAHUNAN'!T27</f>
        <v/>
      </c>
      <c r="BD29" s="230" t="str">
        <f>'RINCIAN PROG TAHUNAN'!U27</f>
        <v/>
      </c>
      <c r="BE29" s="229" t="str">
        <f>'RINCIAN PROG TAHUNAN'!V27</f>
        <v/>
      </c>
      <c r="BG29" s="229" t="str">
        <f>IFERROR(SMALL($BH$18:$BH$32,ROW(13:13)),"")</f>
        <v/>
      </c>
      <c r="BH29" s="229" t="str">
        <f t="shared" si="14"/>
        <v/>
      </c>
      <c r="BJ29" s="229" t="str">
        <f>'RINCIAN PROG TAHUNAN'!Y27</f>
        <v/>
      </c>
      <c r="BK29" s="230" t="str">
        <f>'RINCIAN PROG TAHUNAN'!Z27</f>
        <v/>
      </c>
      <c r="BL29" s="230" t="str">
        <f>'RINCIAN PROG TAHUNAN'!AA27</f>
        <v/>
      </c>
      <c r="BM29" s="229" t="str">
        <f>'RINCIAN PROG TAHUNAN'!AB27</f>
        <v/>
      </c>
      <c r="BN29" s="230" t="str">
        <f>'RINCIAN PROG TAHUNAN'!AC27</f>
        <v/>
      </c>
      <c r="BO29" s="229" t="str">
        <f>'RINCIAN PROG TAHUNAN'!AD27</f>
        <v/>
      </c>
      <c r="BP29" s="229" t="str">
        <f t="shared" si="7"/>
        <v/>
      </c>
      <c r="BQ29" s="230" t="str">
        <f t="shared" si="8"/>
        <v/>
      </c>
      <c r="BR29" s="230" t="str">
        <f t="shared" si="9"/>
        <v/>
      </c>
      <c r="BS29" s="229" t="str">
        <f t="shared" si="10"/>
        <v/>
      </c>
      <c r="BT29" s="230" t="str">
        <f t="shared" si="11"/>
        <v/>
      </c>
      <c r="BU29" s="229" t="str">
        <f t="shared" si="12"/>
        <v/>
      </c>
      <c r="BV29" s="229" t="str">
        <f t="shared" si="15"/>
        <v/>
      </c>
      <c r="BW29" s="229" t="str">
        <f t="shared" si="16"/>
        <v/>
      </c>
      <c r="BX29" s="230" t="str">
        <f t="shared" si="17"/>
        <v/>
      </c>
      <c r="BY29" s="229" t="str">
        <f t="shared" si="18"/>
        <v/>
      </c>
      <c r="BZ29" s="230" t="str">
        <f t="shared" si="19"/>
        <v/>
      </c>
      <c r="CA29" s="229" t="str">
        <f t="shared" si="20"/>
        <v/>
      </c>
      <c r="CB29" s="241"/>
      <c r="CC29" s="241"/>
      <c r="CD29" s="241"/>
      <c r="CE29" s="241"/>
      <c r="CF29" s="241"/>
      <c r="CG29" s="241"/>
      <c r="CH29" s="241"/>
      <c r="CI29" s="241"/>
      <c r="CJ29" s="241"/>
      <c r="CK29" s="241"/>
      <c r="CL29" s="241"/>
      <c r="CM29" s="241"/>
      <c r="CN29" s="241"/>
      <c r="CO29" s="241"/>
    </row>
    <row r="30" spans="2:93" ht="66.75" customHeight="1" x14ac:dyDescent="0.2">
      <c r="B30" s="213" t="str">
        <f t="shared" si="21"/>
        <v/>
      </c>
      <c r="C30" s="213" t="str">
        <f t="shared" si="0"/>
        <v/>
      </c>
      <c r="D30" s="214" t="str">
        <f t="shared" si="1"/>
        <v/>
      </c>
      <c r="E30" s="213" t="str">
        <f t="shared" si="2"/>
        <v/>
      </c>
      <c r="F30" s="214" t="str">
        <f t="shared" si="3"/>
        <v/>
      </c>
      <c r="G30" s="160" t="str">
        <f t="shared" si="4"/>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7"/>
      <c r="AN30" s="240"/>
      <c r="AO30" s="240"/>
      <c r="AP30" s="240"/>
      <c r="AQ30" s="240"/>
      <c r="AR30" s="240"/>
      <c r="AS30" s="240"/>
      <c r="AT30" s="240"/>
      <c r="AU30" s="240"/>
      <c r="AV30" s="240"/>
      <c r="AW30" s="229" t="str">
        <f>IFERROR(SMALL($AX$18:$AX$32,ROW(14:14)),"")</f>
        <v/>
      </c>
      <c r="AX30" s="229" t="str">
        <f t="shared" si="13"/>
        <v/>
      </c>
      <c r="AY30" s="229">
        <v>13</v>
      </c>
      <c r="AZ30" s="229" t="str">
        <f>'RINCIAN PROG TAHUNAN'!Q28</f>
        <v/>
      </c>
      <c r="BA30" s="229" t="str">
        <f>'RINCIAN PROG TAHUNAN'!R28</f>
        <v/>
      </c>
      <c r="BB30" s="230" t="str">
        <f>'RINCIAN PROG TAHUNAN'!S28</f>
        <v/>
      </c>
      <c r="BC30" s="229" t="str">
        <f>'RINCIAN PROG TAHUNAN'!T28</f>
        <v/>
      </c>
      <c r="BD30" s="230" t="str">
        <f>'RINCIAN PROG TAHUNAN'!U28</f>
        <v/>
      </c>
      <c r="BE30" s="229" t="str">
        <f>'RINCIAN PROG TAHUNAN'!V28</f>
        <v/>
      </c>
      <c r="BG30" s="229" t="str">
        <f>IFERROR(SMALL($BH$18:$BH$32,ROW(14:14)),"")</f>
        <v/>
      </c>
      <c r="BH30" s="229" t="str">
        <f t="shared" si="14"/>
        <v/>
      </c>
      <c r="BJ30" s="229" t="str">
        <f>'RINCIAN PROG TAHUNAN'!Y28</f>
        <v/>
      </c>
      <c r="BK30" s="230" t="str">
        <f>'RINCIAN PROG TAHUNAN'!Z28</f>
        <v/>
      </c>
      <c r="BL30" s="230" t="str">
        <f>'RINCIAN PROG TAHUNAN'!AA28</f>
        <v/>
      </c>
      <c r="BM30" s="229" t="str">
        <f>'RINCIAN PROG TAHUNAN'!AB28</f>
        <v/>
      </c>
      <c r="BN30" s="230" t="str">
        <f>'RINCIAN PROG TAHUNAN'!AC28</f>
        <v/>
      </c>
      <c r="BO30" s="229" t="str">
        <f>'RINCIAN PROG TAHUNAN'!AD28</f>
        <v/>
      </c>
      <c r="BP30" s="229" t="str">
        <f t="shared" si="7"/>
        <v/>
      </c>
      <c r="BQ30" s="230" t="str">
        <f t="shared" si="8"/>
        <v/>
      </c>
      <c r="BR30" s="230" t="str">
        <f t="shared" si="9"/>
        <v/>
      </c>
      <c r="BS30" s="229" t="str">
        <f t="shared" si="10"/>
        <v/>
      </c>
      <c r="BT30" s="230" t="str">
        <f t="shared" si="11"/>
        <v/>
      </c>
      <c r="BU30" s="229" t="str">
        <f t="shared" si="12"/>
        <v/>
      </c>
      <c r="BV30" s="229" t="str">
        <f t="shared" si="15"/>
        <v/>
      </c>
      <c r="BW30" s="229" t="str">
        <f t="shared" si="16"/>
        <v/>
      </c>
      <c r="BX30" s="230" t="str">
        <f t="shared" si="17"/>
        <v/>
      </c>
      <c r="BY30" s="229" t="str">
        <f t="shared" si="18"/>
        <v/>
      </c>
      <c r="BZ30" s="230" t="str">
        <f t="shared" si="19"/>
        <v/>
      </c>
      <c r="CA30" s="229" t="str">
        <f t="shared" si="20"/>
        <v/>
      </c>
      <c r="CB30" s="241"/>
      <c r="CC30" s="241"/>
      <c r="CD30" s="241"/>
      <c r="CE30" s="241"/>
      <c r="CF30" s="241"/>
      <c r="CG30" s="241"/>
      <c r="CH30" s="241"/>
      <c r="CI30" s="241"/>
      <c r="CJ30" s="241"/>
      <c r="CK30" s="241"/>
      <c r="CL30" s="241"/>
      <c r="CM30" s="241"/>
      <c r="CN30" s="241"/>
      <c r="CO30" s="241"/>
    </row>
    <row r="31" spans="2:93" ht="66.75" customHeight="1" x14ac:dyDescent="0.2">
      <c r="B31" s="213" t="str">
        <f t="shared" si="21"/>
        <v/>
      </c>
      <c r="C31" s="213" t="str">
        <f t="shared" si="0"/>
        <v/>
      </c>
      <c r="D31" s="214" t="str">
        <f t="shared" si="1"/>
        <v/>
      </c>
      <c r="E31" s="213" t="str">
        <f t="shared" si="2"/>
        <v/>
      </c>
      <c r="F31" s="214" t="str">
        <f t="shared" si="3"/>
        <v/>
      </c>
      <c r="G31" s="160" t="str">
        <f t="shared" si="4"/>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7"/>
      <c r="AN31" s="240"/>
      <c r="AO31" s="240"/>
      <c r="AP31" s="240"/>
      <c r="AQ31" s="240"/>
      <c r="AR31" s="240"/>
      <c r="AS31" s="240"/>
      <c r="AT31" s="240"/>
      <c r="AU31" s="240"/>
      <c r="AV31" s="240"/>
      <c r="AW31" s="229" t="str">
        <f>IFERROR(SMALL($AX$18:$AX$32,ROW(15:15)),"")</f>
        <v/>
      </c>
      <c r="AX31" s="229" t="str">
        <f t="shared" si="13"/>
        <v/>
      </c>
      <c r="AY31" s="229">
        <v>14</v>
      </c>
      <c r="AZ31" s="229" t="str">
        <f>'RINCIAN PROG TAHUNAN'!Q29</f>
        <v/>
      </c>
      <c r="BA31" s="229" t="str">
        <f>'RINCIAN PROG TAHUNAN'!R29</f>
        <v/>
      </c>
      <c r="BB31" s="230" t="str">
        <f>'RINCIAN PROG TAHUNAN'!S29</f>
        <v/>
      </c>
      <c r="BC31" s="229" t="str">
        <f>'RINCIAN PROG TAHUNAN'!T29</f>
        <v/>
      </c>
      <c r="BD31" s="230" t="str">
        <f>'RINCIAN PROG TAHUNAN'!U29</f>
        <v/>
      </c>
      <c r="BE31" s="229" t="str">
        <f>'RINCIAN PROG TAHUNAN'!V29</f>
        <v/>
      </c>
      <c r="BG31" s="229" t="str">
        <f>IFERROR(SMALL($BH$18:$BH$32,ROW(15:15)),"")</f>
        <v/>
      </c>
      <c r="BH31" s="229" t="str">
        <f t="shared" si="14"/>
        <v/>
      </c>
      <c r="BJ31" s="229" t="str">
        <f>'RINCIAN PROG TAHUNAN'!Y29</f>
        <v/>
      </c>
      <c r="BK31" s="230" t="str">
        <f>'RINCIAN PROG TAHUNAN'!Z29</f>
        <v/>
      </c>
      <c r="BL31" s="230" t="str">
        <f>'RINCIAN PROG TAHUNAN'!AA29</f>
        <v/>
      </c>
      <c r="BM31" s="229" t="str">
        <f>'RINCIAN PROG TAHUNAN'!AB29</f>
        <v/>
      </c>
      <c r="BN31" s="230" t="str">
        <f>'RINCIAN PROG TAHUNAN'!AC29</f>
        <v/>
      </c>
      <c r="BO31" s="229" t="str">
        <f>'RINCIAN PROG TAHUNAN'!AD29</f>
        <v/>
      </c>
      <c r="BP31" s="229" t="str">
        <f t="shared" si="7"/>
        <v/>
      </c>
      <c r="BQ31" s="230" t="str">
        <f t="shared" si="8"/>
        <v/>
      </c>
      <c r="BR31" s="230" t="str">
        <f t="shared" si="9"/>
        <v/>
      </c>
      <c r="BS31" s="229" t="str">
        <f t="shared" si="10"/>
        <v/>
      </c>
      <c r="BT31" s="230" t="str">
        <f t="shared" si="11"/>
        <v/>
      </c>
      <c r="BU31" s="229" t="str">
        <f t="shared" si="12"/>
        <v/>
      </c>
      <c r="BV31" s="229" t="str">
        <f t="shared" si="15"/>
        <v/>
      </c>
      <c r="BW31" s="229" t="str">
        <f t="shared" si="16"/>
        <v/>
      </c>
      <c r="BX31" s="230" t="str">
        <f t="shared" si="17"/>
        <v/>
      </c>
      <c r="BY31" s="229" t="str">
        <f t="shared" si="18"/>
        <v/>
      </c>
      <c r="BZ31" s="230" t="str">
        <f t="shared" si="19"/>
        <v/>
      </c>
      <c r="CA31" s="229" t="str">
        <f t="shared" si="20"/>
        <v/>
      </c>
      <c r="CB31" s="241"/>
      <c r="CC31" s="241"/>
      <c r="CD31" s="241"/>
      <c r="CE31" s="241"/>
      <c r="CF31" s="241"/>
      <c r="CG31" s="241"/>
      <c r="CH31" s="241"/>
      <c r="CI31" s="241"/>
      <c r="CJ31" s="241"/>
      <c r="CK31" s="241"/>
      <c r="CL31" s="241"/>
      <c r="CM31" s="241"/>
      <c r="CN31" s="241"/>
      <c r="CO31" s="241"/>
    </row>
    <row r="32" spans="2:93" ht="66.75" customHeight="1" x14ac:dyDescent="0.2">
      <c r="B32" s="222" t="str">
        <f t="shared" si="21"/>
        <v/>
      </c>
      <c r="C32" s="213" t="str">
        <f t="shared" si="0"/>
        <v/>
      </c>
      <c r="D32" s="214" t="str">
        <f t="shared" si="1"/>
        <v/>
      </c>
      <c r="E32" s="213" t="str">
        <f t="shared" si="2"/>
        <v/>
      </c>
      <c r="F32" s="214" t="str">
        <f t="shared" si="3"/>
        <v/>
      </c>
      <c r="G32" s="160" t="str">
        <f t="shared" si="4"/>
        <v/>
      </c>
      <c r="H32" s="160"/>
      <c r="I32" s="223"/>
      <c r="J32" s="223"/>
      <c r="K32" s="223"/>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7"/>
      <c r="AN32" s="240"/>
      <c r="AO32" s="240"/>
      <c r="AP32" s="240"/>
      <c r="AQ32" s="240"/>
      <c r="AR32" s="240"/>
      <c r="AS32" s="240"/>
      <c r="AT32" s="240"/>
      <c r="AU32" s="240"/>
      <c r="AV32" s="240"/>
      <c r="AW32" s="229" t="str">
        <f>IFERROR(SMALL($AX$18:$AX$32,ROW(16:16)),"")</f>
        <v/>
      </c>
      <c r="AX32" s="229" t="str">
        <f t="shared" si="13"/>
        <v/>
      </c>
      <c r="AY32" s="229">
        <v>15</v>
      </c>
      <c r="AZ32" s="229" t="str">
        <f>'RINCIAN PROG TAHUNAN'!Q30</f>
        <v/>
      </c>
      <c r="BA32" s="229" t="str">
        <f>'RINCIAN PROG TAHUNAN'!R30</f>
        <v/>
      </c>
      <c r="BB32" s="230" t="str">
        <f>'RINCIAN PROG TAHUNAN'!S30</f>
        <v/>
      </c>
      <c r="BC32" s="229" t="str">
        <f>'RINCIAN PROG TAHUNAN'!T30</f>
        <v/>
      </c>
      <c r="BD32" s="230" t="str">
        <f>'RINCIAN PROG TAHUNAN'!U30</f>
        <v/>
      </c>
      <c r="BE32" s="229" t="str">
        <f>'RINCIAN PROG TAHUNAN'!V30</f>
        <v/>
      </c>
      <c r="BG32" s="229" t="str">
        <f>IFERROR(SMALL($BH$18:$BH$32,ROW(16:16)),"")</f>
        <v/>
      </c>
      <c r="BH32" s="229" t="str">
        <f t="shared" si="14"/>
        <v/>
      </c>
      <c r="BJ32" s="229" t="str">
        <f>'RINCIAN PROG TAHUNAN'!Y30</f>
        <v/>
      </c>
      <c r="BK32" s="230" t="str">
        <f>'RINCIAN PROG TAHUNAN'!Z30</f>
        <v/>
      </c>
      <c r="BL32" s="230" t="str">
        <f>'RINCIAN PROG TAHUNAN'!AA30</f>
        <v/>
      </c>
      <c r="BM32" s="229" t="str">
        <f>'RINCIAN PROG TAHUNAN'!AB30</f>
        <v/>
      </c>
      <c r="BN32" s="230" t="str">
        <f>'RINCIAN PROG TAHUNAN'!AC30</f>
        <v/>
      </c>
      <c r="BO32" s="229" t="str">
        <f>'RINCIAN PROG TAHUNAN'!AD30</f>
        <v/>
      </c>
      <c r="BP32" s="229" t="str">
        <f t="shared" si="7"/>
        <v/>
      </c>
      <c r="BQ32" s="230" t="str">
        <f t="shared" si="8"/>
        <v/>
      </c>
      <c r="BR32" s="230" t="str">
        <f t="shared" si="9"/>
        <v/>
      </c>
      <c r="BS32" s="229" t="str">
        <f t="shared" si="10"/>
        <v/>
      </c>
      <c r="BT32" s="230" t="str">
        <f t="shared" si="11"/>
        <v/>
      </c>
      <c r="BU32" s="229" t="str">
        <f t="shared" si="12"/>
        <v/>
      </c>
      <c r="BV32" s="229" t="str">
        <f t="shared" si="15"/>
        <v/>
      </c>
      <c r="BW32" s="229" t="str">
        <f t="shared" si="16"/>
        <v/>
      </c>
      <c r="BX32" s="230" t="str">
        <f t="shared" si="17"/>
        <v/>
      </c>
      <c r="BY32" s="229" t="str">
        <f t="shared" si="18"/>
        <v/>
      </c>
      <c r="BZ32" s="230" t="str">
        <f t="shared" si="19"/>
        <v/>
      </c>
      <c r="CA32" s="229" t="str">
        <f t="shared" si="20"/>
        <v/>
      </c>
      <c r="CB32" s="241"/>
      <c r="CC32" s="241"/>
      <c r="CD32" s="241"/>
      <c r="CE32" s="241"/>
      <c r="CF32" s="241"/>
      <c r="CG32" s="241"/>
      <c r="CH32" s="241"/>
      <c r="CI32" s="241"/>
      <c r="CJ32" s="241"/>
      <c r="CK32" s="241"/>
      <c r="CL32" s="241"/>
      <c r="CM32" s="241"/>
      <c r="CN32" s="241"/>
      <c r="CO32" s="241"/>
    </row>
    <row r="33" spans="4:93" x14ac:dyDescent="0.2">
      <c r="AZ33" s="229" t="str">
        <f>'RINCIAN PROG TAHUNAN'!Q31</f>
        <v/>
      </c>
      <c r="BA33" s="229" t="str">
        <f>'RINCIAN PROG TAHUNAN'!R31</f>
        <v/>
      </c>
      <c r="BB33" s="230" t="str">
        <f>'RINCIAN PROG TAHUNAN'!S31</f>
        <v/>
      </c>
      <c r="BC33" s="229" t="str">
        <f>'RINCIAN PROG TAHUNAN'!T31</f>
        <v/>
      </c>
      <c r="BD33" s="230" t="str">
        <f>'RINCIAN PROG TAHUNAN'!U31</f>
        <v/>
      </c>
      <c r="BJ33" s="229" t="str">
        <f>'RINCIAN PROG TAHUNAN'!Y31</f>
        <v/>
      </c>
      <c r="BK33" s="230" t="str">
        <f>'RINCIAN PROG TAHUNAN'!Z31</f>
        <v/>
      </c>
      <c r="BL33" s="230" t="str">
        <f>'RINCIAN PROG TAHUNAN'!AA31</f>
        <v/>
      </c>
      <c r="BM33" s="229" t="str">
        <f>'RINCIAN PROG TAHUNAN'!AB31</f>
        <v/>
      </c>
      <c r="BN33" s="230" t="str">
        <f>'RINCIAN PROG TAHUNAN'!AC31</f>
        <v/>
      </c>
      <c r="BO33" s="229"/>
      <c r="BP33" s="229"/>
      <c r="BQ33" s="230"/>
      <c r="BR33" s="230"/>
      <c r="BS33" s="229"/>
      <c r="BT33" s="230"/>
      <c r="BU33" s="229"/>
      <c r="BV33" s="229"/>
      <c r="BW33" s="229"/>
      <c r="BX33" s="230"/>
      <c r="BY33" s="229"/>
      <c r="BZ33" s="230"/>
      <c r="CA33" s="229"/>
      <c r="CB33" s="241"/>
      <c r="CC33" s="241"/>
      <c r="CD33" s="241"/>
      <c r="CE33" s="241"/>
      <c r="CF33" s="241"/>
      <c r="CG33" s="241"/>
      <c r="CH33" s="241"/>
      <c r="CI33" s="241"/>
      <c r="CJ33" s="241"/>
      <c r="CK33" s="241"/>
      <c r="CL33" s="241"/>
      <c r="CM33" s="241"/>
      <c r="CN33" s="241"/>
      <c r="CO33" s="241"/>
    </row>
    <row r="34" spans="4:93" x14ac:dyDescent="0.2">
      <c r="AZ34" s="229" t="str">
        <f>'RINCIAN PROG TAHUNAN'!Q32</f>
        <v/>
      </c>
      <c r="BA34" s="229" t="str">
        <f>'RINCIAN PROG TAHUNAN'!R32</f>
        <v/>
      </c>
      <c r="BB34" s="230" t="str">
        <f>'RINCIAN PROG TAHUNAN'!S32</f>
        <v/>
      </c>
      <c r="BC34" s="229" t="str">
        <f>'RINCIAN PROG TAHUNAN'!T32</f>
        <v/>
      </c>
      <c r="BD34" s="230" t="str">
        <f>'RINCIAN PROG TAHUNAN'!U32</f>
        <v/>
      </c>
      <c r="BJ34" s="229" t="str">
        <f>'RINCIAN PROG TAHUNAN'!Y32</f>
        <v/>
      </c>
      <c r="BK34" s="230" t="str">
        <f>'RINCIAN PROG TAHUNAN'!Z32</f>
        <v/>
      </c>
      <c r="BL34" s="230" t="str">
        <f>'RINCIAN PROG TAHUNAN'!AA32</f>
        <v/>
      </c>
      <c r="BM34" s="229" t="str">
        <f>'RINCIAN PROG TAHUNAN'!AB32</f>
        <v/>
      </c>
      <c r="BN34" s="230" t="str">
        <f>'RINCIAN PROG TAHUNAN'!AC32</f>
        <v/>
      </c>
      <c r="BO34" s="229"/>
      <c r="BP34" s="229"/>
      <c r="BQ34" s="230"/>
      <c r="BR34" s="230"/>
      <c r="BS34" s="229"/>
      <c r="BT34" s="230"/>
      <c r="BU34" s="229"/>
      <c r="BV34" s="229"/>
      <c r="BW34" s="229"/>
      <c r="BX34" s="230"/>
      <c r="BY34" s="229"/>
      <c r="BZ34" s="230"/>
      <c r="CA34" s="229"/>
      <c r="CB34" s="241"/>
      <c r="CC34" s="241"/>
      <c r="CD34" s="241"/>
      <c r="CE34" s="241"/>
      <c r="CF34" s="241"/>
      <c r="CG34" s="241"/>
      <c r="CH34" s="241"/>
      <c r="CI34" s="241"/>
      <c r="CJ34" s="241"/>
      <c r="CK34" s="241"/>
      <c r="CL34" s="241"/>
      <c r="CM34" s="241"/>
      <c r="CN34" s="241"/>
      <c r="CO34" s="241"/>
    </row>
    <row r="35" spans="4:93" x14ac:dyDescent="0.2">
      <c r="D35" t="str">
        <f>IF('DATA AWAL'!$D$13="","","Mengetahui,")</f>
        <v>Mengetahui,</v>
      </c>
      <c r="O35" s="17" t="str">
        <f>IF('DATA AWAL'!$D$11="","",'DATA AWAL'!$D$11&amp;", "&amp;'DATA AWAL'!$D$12)</f>
        <v>Purwokerto, 17 Juli 2017</v>
      </c>
      <c r="AZ35" s="229" t="str">
        <f>'RINCIAN PROG TAHUNAN'!Q33</f>
        <v/>
      </c>
      <c r="BA35" s="229" t="str">
        <f>'RINCIAN PROG TAHUNAN'!R33</f>
        <v/>
      </c>
      <c r="BB35" s="230" t="str">
        <f>'RINCIAN PROG TAHUNAN'!S33</f>
        <v/>
      </c>
      <c r="BC35" s="229" t="str">
        <f>'RINCIAN PROG TAHUNAN'!T33</f>
        <v/>
      </c>
      <c r="BD35" s="230" t="str">
        <f>'RINCIAN PROG TAHUNAN'!U33</f>
        <v/>
      </c>
      <c r="BJ35" s="229" t="str">
        <f>'RINCIAN PROG TAHUNAN'!Y33</f>
        <v/>
      </c>
      <c r="BK35" s="230" t="str">
        <f>'RINCIAN PROG TAHUNAN'!Z33</f>
        <v/>
      </c>
      <c r="BL35" s="230" t="str">
        <f>'RINCIAN PROG TAHUNAN'!AA33</f>
        <v/>
      </c>
      <c r="BM35" s="229" t="str">
        <f>'RINCIAN PROG TAHUNAN'!AB33</f>
        <v/>
      </c>
      <c r="BN35" s="230" t="str">
        <f>'RINCIAN PROG TAHUNAN'!AC33</f>
        <v/>
      </c>
      <c r="BO35" s="241"/>
      <c r="BP35" s="229" t="str">
        <f t="shared" ref="BP35:BP41" si="22">IF(AW35="","",VLOOKUP($AW35,$AZ$18:$BD$47,2,FALSE))</f>
        <v/>
      </c>
      <c r="BQ35" s="230" t="str">
        <f t="shared" ref="BQ35:BQ41" si="23">IF(AW35="","",VLOOKUP($AW35,$AZ$18:$BD$47,3,FALSE))</f>
        <v/>
      </c>
      <c r="BR35" s="229" t="str">
        <f t="shared" ref="BR35:BR41" si="24">IF(AW35="","",VLOOKUP($AW35,$AZ$18:$BD$47,4,FALSE))</f>
        <v/>
      </c>
      <c r="BS35" s="229" t="str">
        <f t="shared" ref="BS35:BS41" si="25">IF(AW35="","",VLOOKUP($AW35,$AZ$18:$BD$47,5,FALSE))</f>
        <v/>
      </c>
      <c r="BT35" s="229"/>
      <c r="BU35" s="229"/>
      <c r="BV35" s="229"/>
      <c r="BW35" s="229"/>
      <c r="BX35" s="229"/>
      <c r="BY35" s="229"/>
      <c r="BZ35" s="229"/>
      <c r="CA35" s="229"/>
      <c r="CB35" s="241"/>
      <c r="CC35" s="241"/>
      <c r="CD35" s="241"/>
      <c r="CE35" s="241"/>
      <c r="CF35" s="241"/>
      <c r="CG35" s="241"/>
      <c r="CH35" s="241"/>
      <c r="CI35" s="241"/>
      <c r="CJ35" s="241"/>
      <c r="CK35" s="241"/>
      <c r="CL35" s="241"/>
      <c r="CM35" s="241"/>
      <c r="CN35" s="241"/>
      <c r="CO35" s="241"/>
    </row>
    <row r="36" spans="4:93" x14ac:dyDescent="0.2">
      <c r="D36" s="374" t="str">
        <f>IF('DATA AWAL'!$D$13="","",'DATA AWAL'!$B$13&amp;" "&amp;'DATA AWAL'!$D$4&amp;" ,")</f>
        <v>KEPALA SEKOLAH SMAN 2 PURWOKERTO ,</v>
      </c>
      <c r="E36" s="374"/>
      <c r="F36" s="374"/>
      <c r="O36" s="227" t="str">
        <f>IF('DATA AWAL'!$B$5="","",'DATA AWAL'!$B$5&amp;" "&amp;'DATA AWAL'!$B$7&amp;" "&amp;'DATA AWAL'!$D$7&amp;",")</f>
        <v>GURU MATA PELAJARAN Pendidikan Agama Buddha dan Budi Pekerti,</v>
      </c>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Z36" s="229" t="str">
        <f>'RINCIAN PROG TAHUNAN'!Q34</f>
        <v/>
      </c>
      <c r="BA36" s="229" t="str">
        <f>'RINCIAN PROG TAHUNAN'!R34</f>
        <v/>
      </c>
      <c r="BB36" s="230" t="str">
        <f>'RINCIAN PROG TAHUNAN'!S34</f>
        <v/>
      </c>
      <c r="BC36" s="229" t="str">
        <f>'RINCIAN PROG TAHUNAN'!T34</f>
        <v/>
      </c>
      <c r="BD36" s="230" t="str">
        <f>'RINCIAN PROG TAHUNAN'!U34</f>
        <v/>
      </c>
      <c r="BJ36" s="229" t="str">
        <f>'RINCIAN PROG TAHUNAN'!Y34</f>
        <v/>
      </c>
      <c r="BK36" s="230" t="str">
        <f>'RINCIAN PROG TAHUNAN'!Z34</f>
        <v/>
      </c>
      <c r="BL36" s="230" t="str">
        <f>'RINCIAN PROG TAHUNAN'!AA34</f>
        <v/>
      </c>
      <c r="BM36" s="229" t="str">
        <f>'RINCIAN PROG TAHUNAN'!AB34</f>
        <v/>
      </c>
      <c r="BN36" s="230" t="str">
        <f>'RINCIAN PROG TAHUNAN'!AC34</f>
        <v/>
      </c>
      <c r="BO36" s="241"/>
      <c r="BP36" s="229" t="str">
        <f t="shared" si="22"/>
        <v/>
      </c>
      <c r="BQ36" s="230" t="str">
        <f t="shared" si="23"/>
        <v/>
      </c>
      <c r="BR36" s="229" t="str">
        <f t="shared" si="24"/>
        <v/>
      </c>
      <c r="BS36" s="229" t="str">
        <f t="shared" si="25"/>
        <v/>
      </c>
      <c r="BT36" s="229"/>
      <c r="BU36" s="229"/>
      <c r="BV36" s="229"/>
      <c r="BW36" s="229"/>
      <c r="BX36" s="229"/>
      <c r="BY36" s="229"/>
      <c r="BZ36" s="229"/>
      <c r="CA36" s="229"/>
      <c r="CB36" s="241"/>
      <c r="CC36" s="241"/>
      <c r="CD36" s="241"/>
      <c r="CE36" s="241"/>
      <c r="CF36" s="241"/>
      <c r="CG36" s="241"/>
      <c r="CH36" s="241"/>
      <c r="CI36" s="241"/>
      <c r="CJ36" s="241"/>
      <c r="CK36" s="241"/>
      <c r="CL36" s="241"/>
      <c r="CM36" s="241"/>
      <c r="CN36" s="241"/>
      <c r="CO36" s="241"/>
    </row>
    <row r="37" spans="4:93" ht="12.75" customHeight="1" x14ac:dyDescent="0.2">
      <c r="AZ37" s="229" t="str">
        <f>'RINCIAN PROG TAHUNAN'!Q35</f>
        <v/>
      </c>
      <c r="BA37" s="229" t="str">
        <f>'RINCIAN PROG TAHUNAN'!R35</f>
        <v/>
      </c>
      <c r="BB37" s="230" t="str">
        <f>'RINCIAN PROG TAHUNAN'!S35</f>
        <v/>
      </c>
      <c r="BC37" s="229" t="str">
        <f>'RINCIAN PROG TAHUNAN'!T35</f>
        <v/>
      </c>
      <c r="BD37" s="230" t="str">
        <f>'RINCIAN PROG TAHUNAN'!U35</f>
        <v/>
      </c>
      <c r="BJ37" s="229" t="str">
        <f>'RINCIAN PROG TAHUNAN'!Y35</f>
        <v/>
      </c>
      <c r="BK37" s="230" t="str">
        <f>'RINCIAN PROG TAHUNAN'!Z35</f>
        <v/>
      </c>
      <c r="BL37" s="230" t="str">
        <f>'RINCIAN PROG TAHUNAN'!AA35</f>
        <v/>
      </c>
      <c r="BM37" s="229" t="str">
        <f>'RINCIAN PROG TAHUNAN'!AB35</f>
        <v/>
      </c>
      <c r="BN37" s="230" t="str">
        <f>'RINCIAN PROG TAHUNAN'!AC35</f>
        <v/>
      </c>
      <c r="BO37" s="241"/>
      <c r="BP37" s="229" t="str">
        <f t="shared" si="22"/>
        <v/>
      </c>
      <c r="BQ37" s="230" t="str">
        <f t="shared" si="23"/>
        <v/>
      </c>
      <c r="BR37" s="229" t="str">
        <f t="shared" si="24"/>
        <v/>
      </c>
      <c r="BS37" s="229" t="str">
        <f t="shared" si="25"/>
        <v/>
      </c>
      <c r="BT37" s="229"/>
      <c r="BU37" s="229"/>
      <c r="BV37" s="229"/>
      <c r="BW37" s="229"/>
      <c r="BX37" s="229"/>
      <c r="BY37" s="229"/>
      <c r="BZ37" s="229"/>
      <c r="CA37" s="229"/>
      <c r="CB37" s="241"/>
      <c r="CC37" s="241"/>
      <c r="CD37" s="241"/>
      <c r="CE37" s="241"/>
      <c r="CF37" s="241"/>
      <c r="CG37" s="241"/>
      <c r="CH37" s="241"/>
      <c r="CI37" s="241"/>
      <c r="CJ37" s="241"/>
      <c r="CK37" s="241"/>
      <c r="CL37" s="241"/>
      <c r="CM37" s="241"/>
      <c r="CN37" s="241"/>
      <c r="CO37" s="241"/>
    </row>
    <row r="38" spans="4:93" x14ac:dyDescent="0.2">
      <c r="AZ38" s="229" t="str">
        <f>'RINCIAN PROG TAHUNAN'!Q36</f>
        <v/>
      </c>
      <c r="BA38" s="229" t="str">
        <f>'RINCIAN PROG TAHUNAN'!R36</f>
        <v/>
      </c>
      <c r="BB38" s="230" t="str">
        <f>'RINCIAN PROG TAHUNAN'!S36</f>
        <v/>
      </c>
      <c r="BC38" s="229" t="str">
        <f>'RINCIAN PROG TAHUNAN'!T36</f>
        <v/>
      </c>
      <c r="BD38" s="230" t="str">
        <f>'RINCIAN PROG TAHUNAN'!U36</f>
        <v/>
      </c>
      <c r="BJ38" s="229" t="str">
        <f>'RINCIAN PROG TAHUNAN'!Y36</f>
        <v/>
      </c>
      <c r="BK38" s="230" t="str">
        <f>'RINCIAN PROG TAHUNAN'!Z36</f>
        <v/>
      </c>
      <c r="BL38" s="230" t="str">
        <f>'RINCIAN PROG TAHUNAN'!AA36</f>
        <v/>
      </c>
      <c r="BM38" s="229" t="str">
        <f>'RINCIAN PROG TAHUNAN'!AB36</f>
        <v/>
      </c>
      <c r="BN38" s="230" t="str">
        <f>'RINCIAN PROG TAHUNAN'!AC36</f>
        <v/>
      </c>
      <c r="BO38" s="241"/>
      <c r="BP38" s="229" t="str">
        <f t="shared" si="22"/>
        <v/>
      </c>
      <c r="BQ38" s="230" t="str">
        <f t="shared" si="23"/>
        <v/>
      </c>
      <c r="BR38" s="229" t="str">
        <f t="shared" si="24"/>
        <v/>
      </c>
      <c r="BS38" s="229" t="str">
        <f t="shared" si="25"/>
        <v/>
      </c>
      <c r="BT38" s="229"/>
      <c r="BU38" s="229"/>
      <c r="BV38" s="229"/>
      <c r="BW38" s="229"/>
      <c r="BX38" s="229"/>
      <c r="BY38" s="229"/>
      <c r="BZ38" s="229"/>
      <c r="CA38" s="229"/>
      <c r="CB38" s="241"/>
      <c r="CC38" s="241"/>
      <c r="CD38" s="241"/>
      <c r="CE38" s="241"/>
      <c r="CF38" s="241"/>
      <c r="CG38" s="241"/>
      <c r="CH38" s="241"/>
      <c r="CI38" s="241"/>
      <c r="CJ38" s="241"/>
      <c r="CK38" s="241"/>
      <c r="CL38" s="241"/>
      <c r="CM38" s="241"/>
      <c r="CN38" s="241"/>
      <c r="CO38" s="241"/>
    </row>
    <row r="39" spans="4:93" x14ac:dyDescent="0.2">
      <c r="AZ39" s="229" t="str">
        <f>'RINCIAN PROG TAHUNAN'!Q37</f>
        <v/>
      </c>
      <c r="BA39" s="229" t="str">
        <f>'RINCIAN PROG TAHUNAN'!R37</f>
        <v/>
      </c>
      <c r="BB39" s="230" t="str">
        <f>'RINCIAN PROG TAHUNAN'!S37</f>
        <v/>
      </c>
      <c r="BC39" s="229" t="str">
        <f>'RINCIAN PROG TAHUNAN'!T37</f>
        <v/>
      </c>
      <c r="BD39" s="230" t="str">
        <f>'RINCIAN PROG TAHUNAN'!U37</f>
        <v/>
      </c>
      <c r="BJ39" s="229" t="str">
        <f>'RINCIAN PROG TAHUNAN'!Y37</f>
        <v/>
      </c>
      <c r="BK39" s="230" t="str">
        <f>'RINCIAN PROG TAHUNAN'!Z37</f>
        <v/>
      </c>
      <c r="BL39" s="230" t="str">
        <f>'RINCIAN PROG TAHUNAN'!AA37</f>
        <v/>
      </c>
      <c r="BM39" s="229" t="str">
        <f>'RINCIAN PROG TAHUNAN'!AB37</f>
        <v/>
      </c>
      <c r="BN39" s="230" t="str">
        <f>'RINCIAN PROG TAHUNAN'!AC37</f>
        <v/>
      </c>
      <c r="BO39" s="241"/>
      <c r="BP39" s="229" t="str">
        <f t="shared" si="22"/>
        <v/>
      </c>
      <c r="BQ39" s="230" t="str">
        <f t="shared" si="23"/>
        <v/>
      </c>
      <c r="BR39" s="229" t="str">
        <f t="shared" si="24"/>
        <v/>
      </c>
      <c r="BS39" s="229" t="str">
        <f t="shared" si="25"/>
        <v/>
      </c>
      <c r="BT39" s="229"/>
      <c r="BU39" s="229"/>
      <c r="BV39" s="229"/>
      <c r="BW39" s="229"/>
      <c r="BX39" s="229"/>
      <c r="BY39" s="229"/>
      <c r="BZ39" s="229"/>
      <c r="CA39" s="229"/>
      <c r="CB39" s="241"/>
      <c r="CC39" s="241"/>
      <c r="CD39" s="241"/>
      <c r="CE39" s="241"/>
      <c r="CF39" s="241"/>
      <c r="CG39" s="241"/>
      <c r="CH39" s="241"/>
      <c r="CI39" s="241"/>
      <c r="CJ39" s="241"/>
      <c r="CK39" s="241"/>
      <c r="CL39" s="241"/>
      <c r="CM39" s="241"/>
      <c r="CN39" s="241"/>
      <c r="CO39" s="241"/>
    </row>
    <row r="40" spans="4:93" x14ac:dyDescent="0.2">
      <c r="D40" t="str">
        <f>IF('DATA AWAL'!$D$13="","",'DATA AWAL'!$D$13)</f>
        <v>Drs. H. TOHAR, M.Si</v>
      </c>
      <c r="O40" t="str">
        <f>IF('DATA AWAL'!$D$5="","",'DATA AWAL'!$D$5)</f>
        <v>LANGGENG HADI P.</v>
      </c>
      <c r="AZ40" s="229" t="str">
        <f>'RINCIAN PROG TAHUNAN'!Q38</f>
        <v/>
      </c>
      <c r="BA40" s="229" t="str">
        <f>'RINCIAN PROG TAHUNAN'!R38</f>
        <v/>
      </c>
      <c r="BB40" s="230" t="str">
        <f>'RINCIAN PROG TAHUNAN'!S38</f>
        <v/>
      </c>
      <c r="BC40" s="229" t="str">
        <f>'RINCIAN PROG TAHUNAN'!T38</f>
        <v/>
      </c>
      <c r="BD40" s="230" t="str">
        <f>'RINCIAN PROG TAHUNAN'!U38</f>
        <v/>
      </c>
      <c r="BJ40" s="229" t="str">
        <f>'RINCIAN PROG TAHUNAN'!Y38</f>
        <v/>
      </c>
      <c r="BK40" s="230" t="str">
        <f>'RINCIAN PROG TAHUNAN'!Z38</f>
        <v/>
      </c>
      <c r="BL40" s="230" t="str">
        <f>'RINCIAN PROG TAHUNAN'!AA38</f>
        <v/>
      </c>
      <c r="BM40" s="229" t="str">
        <f>'RINCIAN PROG TAHUNAN'!AB38</f>
        <v/>
      </c>
      <c r="BN40" s="230" t="str">
        <f>'RINCIAN PROG TAHUNAN'!AC38</f>
        <v/>
      </c>
      <c r="BO40" s="241"/>
      <c r="BP40" s="229" t="str">
        <f t="shared" si="22"/>
        <v/>
      </c>
      <c r="BQ40" s="230" t="str">
        <f t="shared" si="23"/>
        <v/>
      </c>
      <c r="BR40" s="229" t="str">
        <f t="shared" si="24"/>
        <v/>
      </c>
      <c r="BS40" s="229" t="str">
        <f t="shared" si="25"/>
        <v/>
      </c>
      <c r="BT40" s="229"/>
      <c r="BU40" s="229"/>
      <c r="BV40" s="229"/>
      <c r="BW40" s="229"/>
      <c r="BX40" s="229"/>
      <c r="BY40" s="229"/>
      <c r="BZ40" s="229"/>
      <c r="CA40" s="229"/>
      <c r="CB40" s="241"/>
      <c r="CC40" s="241"/>
      <c r="CD40" s="241"/>
      <c r="CE40" s="241"/>
      <c r="CF40" s="241"/>
      <c r="CG40" s="241"/>
      <c r="CH40" s="241"/>
      <c r="CI40" s="241"/>
      <c r="CJ40" s="241"/>
      <c r="CK40" s="241"/>
      <c r="CL40" s="241"/>
      <c r="CM40" s="241"/>
      <c r="CN40" s="241"/>
      <c r="CO40" s="241"/>
    </row>
    <row r="41" spans="4:93" x14ac:dyDescent="0.2">
      <c r="D41" t="str">
        <f>IF('DATA AWAL'!$D$14="","",'DATA AWAL'!$B$14&amp;". "&amp;'DATA AWAL'!$D$14)</f>
        <v>NIP. 196307101994121002</v>
      </c>
      <c r="O41" t="str">
        <f>IF('DATA AWAL'!$D$6="","",'DATA AWAL'!$B$6&amp;". "&amp;'DATA AWAL'!$D$6)</f>
        <v>NIP. 196906281992031006</v>
      </c>
      <c r="AZ41" s="229" t="str">
        <f>'RINCIAN PROG TAHUNAN'!Q39</f>
        <v/>
      </c>
      <c r="BA41" s="229" t="str">
        <f>'RINCIAN PROG TAHUNAN'!R39</f>
        <v/>
      </c>
      <c r="BB41" s="230" t="str">
        <f>'RINCIAN PROG TAHUNAN'!S39</f>
        <v/>
      </c>
      <c r="BC41" s="229" t="str">
        <f>'RINCIAN PROG TAHUNAN'!T39</f>
        <v/>
      </c>
      <c r="BD41" s="230" t="str">
        <f>'RINCIAN PROG TAHUNAN'!U39</f>
        <v/>
      </c>
      <c r="BJ41" s="229" t="str">
        <f>'RINCIAN PROG TAHUNAN'!Y39</f>
        <v/>
      </c>
      <c r="BK41" s="230" t="str">
        <f>'RINCIAN PROG TAHUNAN'!Z39</f>
        <v/>
      </c>
      <c r="BL41" s="230" t="str">
        <f>'RINCIAN PROG TAHUNAN'!AA39</f>
        <v/>
      </c>
      <c r="BM41" s="229" t="str">
        <f>'RINCIAN PROG TAHUNAN'!AB39</f>
        <v/>
      </c>
      <c r="BN41" s="230" t="str">
        <f>'RINCIAN PROG TAHUNAN'!AC39</f>
        <v/>
      </c>
      <c r="BO41" s="241"/>
      <c r="BP41" s="229" t="str">
        <f t="shared" si="22"/>
        <v/>
      </c>
      <c r="BQ41" s="230" t="str">
        <f t="shared" si="23"/>
        <v/>
      </c>
      <c r="BR41" s="229" t="str">
        <f t="shared" si="24"/>
        <v/>
      </c>
      <c r="BS41" s="229" t="str">
        <f t="shared" si="25"/>
        <v/>
      </c>
      <c r="BT41" s="229"/>
      <c r="BU41" s="229"/>
      <c r="BV41" s="229"/>
      <c r="BW41" s="229"/>
      <c r="BX41" s="229"/>
      <c r="BY41" s="229"/>
      <c r="BZ41" s="229"/>
      <c r="CA41" s="229"/>
      <c r="CB41" s="241"/>
      <c r="CC41" s="241"/>
      <c r="CD41" s="241"/>
      <c r="CE41" s="241"/>
      <c r="CF41" s="241"/>
      <c r="CG41" s="241"/>
      <c r="CH41" s="241"/>
      <c r="CI41" s="241"/>
      <c r="CJ41" s="241"/>
      <c r="CK41" s="241"/>
      <c r="CL41" s="241"/>
      <c r="CM41" s="241"/>
      <c r="CN41" s="241"/>
      <c r="CO41" s="241"/>
    </row>
    <row r="42" spans="4:93" x14ac:dyDescent="0.2">
      <c r="AZ42" s="229" t="str">
        <f>'RINCIAN PROG TAHUNAN'!Q40</f>
        <v/>
      </c>
      <c r="BA42" s="229" t="str">
        <f>'RINCIAN PROG TAHUNAN'!R40</f>
        <v/>
      </c>
      <c r="BB42" s="230" t="str">
        <f>'RINCIAN PROG TAHUNAN'!S40</f>
        <v/>
      </c>
      <c r="BC42" s="229" t="str">
        <f>'RINCIAN PROG TAHUNAN'!T40</f>
        <v/>
      </c>
      <c r="BD42" s="230" t="str">
        <f>'RINCIAN PROG TAHUNAN'!U40</f>
        <v/>
      </c>
      <c r="BJ42" s="229" t="str">
        <f>'RINCIAN PROG TAHUNAN'!Y40</f>
        <v/>
      </c>
      <c r="BK42" s="230" t="str">
        <f>'RINCIAN PROG TAHUNAN'!Z40</f>
        <v/>
      </c>
      <c r="BL42" s="230" t="str">
        <f>'RINCIAN PROG TAHUNAN'!AA40</f>
        <v/>
      </c>
      <c r="BM42" s="229" t="str">
        <f>'RINCIAN PROG TAHUNAN'!AB40</f>
        <v/>
      </c>
      <c r="BN42" s="230" t="str">
        <f>'RINCIAN PROG TAHUNAN'!AC40</f>
        <v/>
      </c>
      <c r="BO42" s="241"/>
      <c r="BP42" s="229" t="str">
        <f t="shared" ref="BP42:BP47" si="26">IF(AW42="","",VLOOKUP($AW42,$AZ$18:$BD$47,2,FALSE))</f>
        <v/>
      </c>
      <c r="BQ42" s="230" t="str">
        <f t="shared" ref="BQ42:BQ47" si="27">IF(AW42="","",VLOOKUP($AW42,$AZ$18:$BD$47,3,FALSE))</f>
        <v/>
      </c>
      <c r="BR42" s="229" t="str">
        <f t="shared" ref="BR42:BR47" si="28">IF(AW42="","",VLOOKUP($AW42,$AZ$18:$BD$47,4,FALSE))</f>
        <v/>
      </c>
      <c r="BS42" s="229" t="str">
        <f t="shared" ref="BS42:BS47" si="29">IF(AW42="","",VLOOKUP($AW42,$AZ$18:$BD$47,5,FALSE))</f>
        <v/>
      </c>
      <c r="BT42" s="229"/>
      <c r="BU42" s="229"/>
      <c r="BV42" s="229"/>
      <c r="BW42" s="229"/>
      <c r="BX42" s="229"/>
      <c r="BY42" s="229"/>
      <c r="BZ42" s="229"/>
      <c r="CA42" s="229"/>
      <c r="CB42" s="241"/>
      <c r="CC42" s="241"/>
      <c r="CD42" s="241"/>
      <c r="CE42" s="241"/>
      <c r="CF42" s="241"/>
      <c r="CG42" s="241"/>
      <c r="CH42" s="241"/>
      <c r="CI42" s="241"/>
      <c r="CJ42" s="241"/>
      <c r="CK42" s="241"/>
      <c r="CL42" s="241"/>
      <c r="CM42" s="241"/>
      <c r="CN42" s="241"/>
      <c r="CO42" s="241"/>
    </row>
    <row r="43" spans="4:93" x14ac:dyDescent="0.2">
      <c r="AZ43" s="229" t="str">
        <f>'RINCIAN PROG TAHUNAN'!Q41</f>
        <v/>
      </c>
      <c r="BA43" s="229" t="str">
        <f>'RINCIAN PROG TAHUNAN'!R41</f>
        <v/>
      </c>
      <c r="BB43" s="230" t="str">
        <f>'RINCIAN PROG TAHUNAN'!S41</f>
        <v/>
      </c>
      <c r="BC43" s="229" t="str">
        <f>'RINCIAN PROG TAHUNAN'!T41</f>
        <v/>
      </c>
      <c r="BD43" s="230" t="str">
        <f>'RINCIAN PROG TAHUNAN'!U41</f>
        <v/>
      </c>
      <c r="BJ43" s="229" t="str">
        <f>'RINCIAN PROG TAHUNAN'!Y41</f>
        <v/>
      </c>
      <c r="BK43" s="230" t="str">
        <f>'RINCIAN PROG TAHUNAN'!Z41</f>
        <v/>
      </c>
      <c r="BL43" s="230" t="str">
        <f>'RINCIAN PROG TAHUNAN'!AA41</f>
        <v/>
      </c>
      <c r="BM43" s="229" t="str">
        <f>'RINCIAN PROG TAHUNAN'!AB41</f>
        <v/>
      </c>
      <c r="BN43" s="230" t="str">
        <f>'RINCIAN PROG TAHUNAN'!AC41</f>
        <v/>
      </c>
      <c r="BO43" s="241"/>
      <c r="BP43" s="229" t="str">
        <f t="shared" si="26"/>
        <v/>
      </c>
      <c r="BQ43" s="230" t="str">
        <f t="shared" si="27"/>
        <v/>
      </c>
      <c r="BR43" s="229" t="str">
        <f t="shared" si="28"/>
        <v/>
      </c>
      <c r="BS43" s="229" t="str">
        <f t="shared" si="29"/>
        <v/>
      </c>
      <c r="BT43" s="229"/>
      <c r="BU43" s="229"/>
      <c r="BV43" s="229"/>
      <c r="BW43" s="229"/>
      <c r="BX43" s="229"/>
      <c r="BY43" s="229"/>
      <c r="BZ43" s="229"/>
      <c r="CA43" s="229"/>
      <c r="CB43" s="241"/>
      <c r="CC43" s="241"/>
      <c r="CD43" s="241"/>
      <c r="CE43" s="241"/>
      <c r="CF43" s="241"/>
      <c r="CG43" s="241"/>
      <c r="CH43" s="241"/>
      <c r="CI43" s="241"/>
      <c r="CJ43" s="241"/>
      <c r="CK43" s="241"/>
      <c r="CL43" s="241"/>
      <c r="CM43" s="241"/>
      <c r="CN43" s="241"/>
      <c r="CO43" s="241"/>
    </row>
    <row r="44" spans="4:93" x14ac:dyDescent="0.2">
      <c r="AZ44" s="229" t="str">
        <f>'RINCIAN PROG TAHUNAN'!Q42</f>
        <v/>
      </c>
      <c r="BA44" s="229" t="str">
        <f>'RINCIAN PROG TAHUNAN'!R42</f>
        <v/>
      </c>
      <c r="BB44" s="230" t="str">
        <f>'RINCIAN PROG TAHUNAN'!S42</f>
        <v/>
      </c>
      <c r="BC44" s="229" t="str">
        <f>'RINCIAN PROG TAHUNAN'!T42</f>
        <v/>
      </c>
      <c r="BD44" s="230" t="str">
        <f>'RINCIAN PROG TAHUNAN'!U42</f>
        <v/>
      </c>
      <c r="BJ44" s="229" t="str">
        <f>'RINCIAN PROG TAHUNAN'!Y42</f>
        <v/>
      </c>
      <c r="BK44" s="230" t="str">
        <f>'RINCIAN PROG TAHUNAN'!Z42</f>
        <v/>
      </c>
      <c r="BL44" s="230" t="str">
        <f>'RINCIAN PROG TAHUNAN'!AA42</f>
        <v/>
      </c>
      <c r="BM44" s="229" t="str">
        <f>'RINCIAN PROG TAHUNAN'!AB42</f>
        <v/>
      </c>
      <c r="BN44" s="230" t="str">
        <f>'RINCIAN PROG TAHUNAN'!AC42</f>
        <v/>
      </c>
      <c r="BO44" s="241"/>
      <c r="BP44" s="229" t="str">
        <f t="shared" si="26"/>
        <v/>
      </c>
      <c r="BQ44" s="230" t="str">
        <f t="shared" si="27"/>
        <v/>
      </c>
      <c r="BR44" s="229" t="str">
        <f t="shared" si="28"/>
        <v/>
      </c>
      <c r="BS44" s="229" t="str">
        <f t="shared" si="29"/>
        <v/>
      </c>
      <c r="BT44" s="229"/>
      <c r="BU44" s="229"/>
      <c r="BV44" s="229"/>
      <c r="BW44" s="229"/>
      <c r="BX44" s="229"/>
      <c r="BY44" s="229"/>
      <c r="BZ44" s="229"/>
      <c r="CA44" s="229"/>
      <c r="CB44" s="241"/>
      <c r="CC44" s="241"/>
      <c r="CD44" s="241"/>
      <c r="CE44" s="241"/>
      <c r="CF44" s="241"/>
      <c r="CG44" s="241"/>
      <c r="CH44" s="241"/>
      <c r="CI44" s="241"/>
      <c r="CJ44" s="241"/>
      <c r="CK44" s="241"/>
      <c r="CL44" s="241"/>
      <c r="CM44" s="241"/>
      <c r="CN44" s="241"/>
      <c r="CO44" s="241"/>
    </row>
    <row r="45" spans="4:93" x14ac:dyDescent="0.2">
      <c r="AZ45" s="229" t="str">
        <f>'RINCIAN PROG TAHUNAN'!Q43</f>
        <v/>
      </c>
      <c r="BA45" s="229" t="str">
        <f>'RINCIAN PROG TAHUNAN'!R43</f>
        <v/>
      </c>
      <c r="BB45" s="230" t="str">
        <f>'RINCIAN PROG TAHUNAN'!S43</f>
        <v/>
      </c>
      <c r="BC45" s="229" t="str">
        <f>'RINCIAN PROG TAHUNAN'!T43</f>
        <v/>
      </c>
      <c r="BD45" s="230" t="str">
        <f>'RINCIAN PROG TAHUNAN'!U43</f>
        <v/>
      </c>
      <c r="BJ45" s="229" t="str">
        <f>'RINCIAN PROG TAHUNAN'!Y43</f>
        <v/>
      </c>
      <c r="BK45" s="230" t="str">
        <f>'RINCIAN PROG TAHUNAN'!Z43</f>
        <v/>
      </c>
      <c r="BL45" s="230" t="str">
        <f>'RINCIAN PROG TAHUNAN'!AA43</f>
        <v/>
      </c>
      <c r="BM45" s="229" t="str">
        <f>'RINCIAN PROG TAHUNAN'!AB43</f>
        <v/>
      </c>
      <c r="BN45" s="230" t="str">
        <f>'RINCIAN PROG TAHUNAN'!AC43</f>
        <v/>
      </c>
      <c r="BO45" s="241"/>
      <c r="BP45" s="229" t="str">
        <f t="shared" si="26"/>
        <v/>
      </c>
      <c r="BQ45" s="230" t="str">
        <f t="shared" si="27"/>
        <v/>
      </c>
      <c r="BR45" s="229" t="str">
        <f t="shared" si="28"/>
        <v/>
      </c>
      <c r="BS45" s="229" t="str">
        <f t="shared" si="29"/>
        <v/>
      </c>
      <c r="BT45" s="229"/>
      <c r="BU45" s="229"/>
      <c r="BV45" s="229"/>
      <c r="BW45" s="229"/>
      <c r="BX45" s="229"/>
      <c r="BY45" s="229"/>
      <c r="BZ45" s="229"/>
      <c r="CA45" s="229"/>
      <c r="CB45" s="241"/>
      <c r="CC45" s="241"/>
      <c r="CD45" s="241"/>
      <c r="CE45" s="241"/>
      <c r="CF45" s="241"/>
      <c r="CG45" s="241"/>
      <c r="CH45" s="241"/>
      <c r="CI45" s="241"/>
      <c r="CJ45" s="241"/>
      <c r="CK45" s="241"/>
      <c r="CL45" s="241"/>
      <c r="CM45" s="241"/>
      <c r="CN45" s="241"/>
      <c r="CO45" s="241"/>
    </row>
    <row r="46" spans="4:93" x14ac:dyDescent="0.2">
      <c r="AZ46" s="229" t="str">
        <f>'RINCIAN PROG TAHUNAN'!Q44</f>
        <v/>
      </c>
      <c r="BA46" s="229" t="str">
        <f>'RINCIAN PROG TAHUNAN'!R44</f>
        <v/>
      </c>
      <c r="BB46" s="230" t="str">
        <f>'RINCIAN PROG TAHUNAN'!S44</f>
        <v/>
      </c>
      <c r="BC46" s="229" t="str">
        <f>'RINCIAN PROG TAHUNAN'!T44</f>
        <v/>
      </c>
      <c r="BD46" s="230" t="str">
        <f>'RINCIAN PROG TAHUNAN'!U44</f>
        <v/>
      </c>
      <c r="BJ46" s="229" t="str">
        <f>'RINCIAN PROG TAHUNAN'!Y44</f>
        <v/>
      </c>
      <c r="BK46" s="230" t="str">
        <f>'RINCIAN PROG TAHUNAN'!Z44</f>
        <v/>
      </c>
      <c r="BL46" s="230" t="str">
        <f>'RINCIAN PROG TAHUNAN'!AA44</f>
        <v/>
      </c>
      <c r="BM46" s="229" t="str">
        <f>'RINCIAN PROG TAHUNAN'!AB44</f>
        <v/>
      </c>
      <c r="BN46" s="230" t="str">
        <f>'RINCIAN PROG TAHUNAN'!AC44</f>
        <v/>
      </c>
      <c r="BO46" s="241"/>
      <c r="BP46" s="229" t="str">
        <f t="shared" si="26"/>
        <v/>
      </c>
      <c r="BQ46" s="230" t="str">
        <f t="shared" si="27"/>
        <v/>
      </c>
      <c r="BR46" s="229" t="str">
        <f t="shared" si="28"/>
        <v/>
      </c>
      <c r="BS46" s="229" t="str">
        <f t="shared" si="29"/>
        <v/>
      </c>
      <c r="BT46" s="229"/>
      <c r="BU46" s="229"/>
      <c r="BV46" s="229"/>
      <c r="BW46" s="229"/>
      <c r="BX46" s="229"/>
      <c r="BY46" s="229"/>
      <c r="BZ46" s="229"/>
      <c r="CA46" s="229"/>
      <c r="CB46" s="241"/>
      <c r="CC46" s="241"/>
      <c r="CD46" s="241"/>
      <c r="CE46" s="241"/>
      <c r="CF46" s="241"/>
      <c r="CG46" s="241"/>
      <c r="CH46" s="241"/>
      <c r="CI46" s="241"/>
      <c r="CJ46" s="241"/>
      <c r="CK46" s="241"/>
      <c r="CL46" s="241"/>
      <c r="CM46" s="241"/>
      <c r="CN46" s="241"/>
      <c r="CO46" s="241"/>
    </row>
    <row r="47" spans="4:93" x14ac:dyDescent="0.2">
      <c r="AZ47" s="229" t="str">
        <f>'RINCIAN PROG TAHUNAN'!Q45</f>
        <v/>
      </c>
      <c r="BA47" s="229" t="str">
        <f>'RINCIAN PROG TAHUNAN'!R45</f>
        <v/>
      </c>
      <c r="BB47" s="230" t="str">
        <f>'RINCIAN PROG TAHUNAN'!S45</f>
        <v/>
      </c>
      <c r="BC47" s="229" t="str">
        <f>'RINCIAN PROG TAHUNAN'!T45</f>
        <v/>
      </c>
      <c r="BD47" s="230" t="str">
        <f>'RINCIAN PROG TAHUNAN'!U45</f>
        <v/>
      </c>
      <c r="BJ47" s="229" t="str">
        <f>'RINCIAN PROG TAHUNAN'!Y45</f>
        <v/>
      </c>
      <c r="BK47" s="230" t="str">
        <f>'RINCIAN PROG TAHUNAN'!Z45</f>
        <v/>
      </c>
      <c r="BL47" s="230" t="str">
        <f>'RINCIAN PROG TAHUNAN'!AA45</f>
        <v/>
      </c>
      <c r="BM47" s="229" t="str">
        <f>'RINCIAN PROG TAHUNAN'!AB45</f>
        <v/>
      </c>
      <c r="BN47" s="230" t="str">
        <f>'RINCIAN PROG TAHUNAN'!AC45</f>
        <v/>
      </c>
      <c r="BO47" s="241"/>
      <c r="BP47" s="229" t="str">
        <f t="shared" si="26"/>
        <v/>
      </c>
      <c r="BQ47" s="230" t="str">
        <f t="shared" si="27"/>
        <v/>
      </c>
      <c r="BR47" s="229" t="str">
        <f t="shared" si="28"/>
        <v/>
      </c>
      <c r="BS47" s="229" t="str">
        <f t="shared" si="29"/>
        <v/>
      </c>
      <c r="BT47" s="229"/>
      <c r="BU47" s="229"/>
      <c r="BV47" s="229"/>
      <c r="BW47" s="229"/>
      <c r="BX47" s="229"/>
      <c r="BY47" s="229"/>
      <c r="BZ47" s="229"/>
      <c r="CA47" s="229"/>
      <c r="CB47" s="241"/>
      <c r="CC47" s="241"/>
      <c r="CD47" s="241"/>
      <c r="CE47" s="241"/>
      <c r="CF47" s="241"/>
      <c r="CG47" s="241"/>
      <c r="CH47" s="241"/>
      <c r="CI47" s="241"/>
      <c r="CJ47" s="241"/>
      <c r="CK47" s="241"/>
      <c r="CL47" s="241"/>
      <c r="CM47" s="241"/>
      <c r="CN47" s="241"/>
      <c r="CO47" s="241"/>
    </row>
    <row r="48" spans="4:93" x14ac:dyDescent="0.2">
      <c r="BO48" s="224"/>
      <c r="BP48" s="224"/>
      <c r="BQ48" s="224"/>
    </row>
  </sheetData>
  <mergeCells count="25">
    <mergeCell ref="BV15:CA15"/>
    <mergeCell ref="S15:W15"/>
    <mergeCell ref="X15:AB15"/>
    <mergeCell ref="AC15:AG15"/>
    <mergeCell ref="AH15:AL15"/>
    <mergeCell ref="BP15:BU15"/>
    <mergeCell ref="B2:AK2"/>
    <mergeCell ref="B14:B17"/>
    <mergeCell ref="C14:D17"/>
    <mergeCell ref="E14:F17"/>
    <mergeCell ref="G14:G17"/>
    <mergeCell ref="I14:AL14"/>
    <mergeCell ref="I15:M15"/>
    <mergeCell ref="N15:R15"/>
    <mergeCell ref="I16:M16"/>
    <mergeCell ref="AH16:AL16"/>
    <mergeCell ref="AC16:AG16"/>
    <mergeCell ref="X16:AB16"/>
    <mergeCell ref="S16:W16"/>
    <mergeCell ref="N16:R16"/>
    <mergeCell ref="F11:AL11"/>
    <mergeCell ref="F12:AL12"/>
    <mergeCell ref="H14:H15"/>
    <mergeCell ref="H16:H17"/>
    <mergeCell ref="D36:F36"/>
  </mergeCells>
  <conditionalFormatting sqref="F12">
    <cfRule type="expression" dxfId="11" priority="1" stopIfTrue="1">
      <formula>NOT(ISERROR(SEARCH("",#REF!)))</formula>
    </cfRule>
    <cfRule type="expression" dxfId="10" priority="2" stopIfTrue="1">
      <formula>NOT(ISERROR(SEARCH("",$D12)))</formula>
    </cfRule>
  </conditionalFormatting>
  <conditionalFormatting sqref="F11">
    <cfRule type="expression" dxfId="9" priority="3" stopIfTrue="1">
      <formula>NOT(ISERROR(SEARCH("",#REF!)))</formula>
    </cfRule>
    <cfRule type="expression" dxfId="8" priority="4" stopIfTrue="1">
      <formula>NOT(ISERROR(SEARCH("",$D11)))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workbookViewId="0">
      <selection activeCell="F9" sqref="F9"/>
    </sheetView>
  </sheetViews>
  <sheetFormatPr defaultColWidth="0" defaultRowHeight="12.75" x14ac:dyDescent="0.2"/>
  <cols>
    <col min="1" max="1" width="13.85546875" customWidth="1"/>
    <col min="2" max="3" width="4.85546875" customWidth="1"/>
    <col min="4" max="4" width="28" customWidth="1"/>
    <col min="5" max="5" width="4.85546875" customWidth="1"/>
    <col min="6" max="6" width="28" customWidth="1"/>
    <col min="7" max="10" width="18.140625" customWidth="1"/>
    <col min="11" max="11" width="10" customWidth="1"/>
    <col min="12" max="12" width="18.140625" customWidth="1"/>
    <col min="13" max="38" width="2.42578125" hidden="1" customWidth="1"/>
    <col min="39" max="39" width="3.28515625" style="179" customWidth="1"/>
    <col min="40" max="48" width="3.28515625" style="253" hidden="1" customWidth="1"/>
    <col min="49" max="51" width="5.140625" style="254" hidden="1" customWidth="1"/>
    <col min="52" max="53" width="4.5703125" style="254" hidden="1" customWidth="1"/>
    <col min="54" max="54" width="4.5703125" style="255" hidden="1" customWidth="1"/>
    <col min="55" max="55" width="4.5703125" style="254" hidden="1" customWidth="1"/>
    <col min="56" max="56" width="4.5703125" style="255" hidden="1" customWidth="1"/>
    <col min="57" max="62" width="4.5703125" style="254" hidden="1" customWidth="1"/>
    <col min="63" max="63" width="4.5703125" style="256" hidden="1" customWidth="1"/>
    <col min="64" max="67" width="4.5703125" style="278" hidden="1" customWidth="1"/>
    <col min="68" max="68" width="7.28515625" style="278" hidden="1" customWidth="1"/>
    <col min="69" max="69" width="6.7109375" style="278" hidden="1" customWidth="1"/>
    <col min="70" max="72" width="6.7109375" style="257" hidden="1" customWidth="1"/>
    <col min="73" max="73" width="4.85546875" style="257" hidden="1" customWidth="1"/>
    <col min="74" max="79" width="5.7109375" style="257" hidden="1" customWidth="1"/>
    <col min="80" max="16384" width="9.140625" style="253" hidden="1"/>
  </cols>
  <sheetData>
    <row r="2" spans="2:79" ht="18.75" customHeight="1" x14ac:dyDescent="0.2">
      <c r="B2" s="399" t="s">
        <v>445</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4" spans="2:79" ht="15" x14ac:dyDescent="0.2">
      <c r="C4" s="275" t="s">
        <v>2</v>
      </c>
      <c r="E4" s="166" t="s">
        <v>7</v>
      </c>
      <c r="F4" s="287" t="str">
        <f>IF('DATA AWAL'!$D$4="","",'DATA AWAL'!$D$4)</f>
        <v>SMAN 2 PURWOKERTO</v>
      </c>
      <c r="G4" s="287"/>
      <c r="H4" s="287"/>
      <c r="I4" s="181"/>
      <c r="J4" s="181"/>
      <c r="K4" s="181"/>
      <c r="L4" s="287"/>
      <c r="M4" s="287"/>
      <c r="N4" s="287"/>
      <c r="O4" s="287"/>
      <c r="P4" s="287"/>
      <c r="Q4" s="287"/>
      <c r="R4" s="287"/>
      <c r="S4" s="287"/>
      <c r="T4" s="287"/>
      <c r="U4" s="287"/>
      <c r="V4" s="287"/>
      <c r="W4" s="287"/>
      <c r="X4" s="287"/>
      <c r="Y4" s="287"/>
      <c r="Z4" s="287"/>
      <c r="AA4" s="287"/>
      <c r="AB4" s="287"/>
      <c r="AC4" s="287"/>
      <c r="AD4" s="181"/>
      <c r="AE4" s="181"/>
      <c r="AF4" s="181"/>
      <c r="AG4" s="181"/>
      <c r="AH4" s="181"/>
      <c r="AI4" s="181"/>
      <c r="AJ4" s="181"/>
      <c r="AK4" s="181"/>
      <c r="AL4" s="181"/>
    </row>
    <row r="5" spans="2:79" ht="15" x14ac:dyDescent="0.2">
      <c r="C5" s="275" t="s">
        <v>5</v>
      </c>
      <c r="E5" s="166" t="s">
        <v>7</v>
      </c>
      <c r="F5" s="287" t="str">
        <f>IF('DATA AWAL'!$D$5="","",'DATA AWAL'!$D$5)</f>
        <v>LANGGENG HADI P.</v>
      </c>
      <c r="G5" s="287"/>
      <c r="H5" s="287"/>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row>
    <row r="6" spans="2:79" ht="15" x14ac:dyDescent="0.2">
      <c r="C6" s="275" t="s">
        <v>6</v>
      </c>
      <c r="E6" s="166" t="s">
        <v>7</v>
      </c>
      <c r="F6" s="287" t="str">
        <f>IF('DATA AWAL'!$D$6="","",'DATA AWAL'!$D$6)</f>
        <v>196906281992031006</v>
      </c>
      <c r="G6" s="287"/>
      <c r="H6" s="287"/>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row>
    <row r="7" spans="2:79" ht="15" x14ac:dyDescent="0.2">
      <c r="C7" s="275" t="s">
        <v>3</v>
      </c>
      <c r="E7" s="166" t="s">
        <v>7</v>
      </c>
      <c r="F7" s="287" t="str">
        <f>IF('DATA AWAL'!$D$7="","",'DATA AWAL'!$D$7)</f>
        <v>Pendidikan Agama Buddha dan Budi Pekerti</v>
      </c>
      <c r="G7" s="287"/>
      <c r="H7" s="287"/>
      <c r="I7" s="181"/>
      <c r="J7" s="181"/>
      <c r="K7" s="181"/>
      <c r="L7" s="287"/>
      <c r="M7" s="287"/>
      <c r="N7" s="287"/>
      <c r="O7" s="287"/>
      <c r="P7" s="287"/>
      <c r="Q7" s="287"/>
      <c r="R7" s="287"/>
      <c r="S7" s="287"/>
      <c r="T7" s="287"/>
      <c r="U7" s="287"/>
      <c r="V7" s="287"/>
      <c r="W7" s="287"/>
      <c r="X7" s="287"/>
      <c r="Y7" s="287"/>
      <c r="Z7" s="287"/>
      <c r="AA7" s="287"/>
      <c r="AB7" s="181"/>
      <c r="AC7" s="181"/>
      <c r="AD7" s="181"/>
      <c r="AE7" s="181"/>
      <c r="AF7" s="181"/>
      <c r="AG7" s="181"/>
      <c r="AH7" s="181"/>
      <c r="AI7" s="181"/>
      <c r="AJ7" s="181"/>
      <c r="AK7" s="181"/>
      <c r="AL7" s="181"/>
    </row>
    <row r="8" spans="2:79" ht="15" x14ac:dyDescent="0.2">
      <c r="C8" s="275" t="s">
        <v>14</v>
      </c>
      <c r="E8" s="166" t="s">
        <v>7</v>
      </c>
      <c r="F8" s="287" t="str">
        <f>IF('DATA AWAL'!$D$8="","",'DATA AWAL'!$D$8)</f>
        <v>X</v>
      </c>
      <c r="G8" s="287"/>
      <c r="H8" s="287"/>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row>
    <row r="9" spans="2:79" ht="15" x14ac:dyDescent="0.2">
      <c r="C9" s="275" t="s">
        <v>13</v>
      </c>
      <c r="E9" s="166" t="s">
        <v>7</v>
      </c>
      <c r="F9" s="287" t="str">
        <f>IF('DATA AWAL'!$D$9="","",'DATA AWAL'!$D$9)</f>
        <v>MIPA</v>
      </c>
      <c r="G9" s="287"/>
      <c r="H9" s="287"/>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BJ9" s="254" t="s">
        <v>55</v>
      </c>
    </row>
    <row r="10" spans="2:79" ht="15" x14ac:dyDescent="0.2">
      <c r="C10" s="275" t="s">
        <v>4</v>
      </c>
      <c r="D10" s="2"/>
      <c r="E10" s="166" t="s">
        <v>7</v>
      </c>
      <c r="F10" s="287" t="str">
        <f>IF('DATA AWAL'!$D$10="","",'DATA AWAL'!$D$10)</f>
        <v>2017-2018</v>
      </c>
      <c r="G10" s="287"/>
      <c r="H10" s="287"/>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row>
    <row r="11" spans="2:79" ht="66.75" customHeight="1" x14ac:dyDescent="0.2">
      <c r="C11" s="285" t="s">
        <v>442</v>
      </c>
      <c r="D11" s="2"/>
      <c r="E11" s="286" t="s">
        <v>7</v>
      </c>
      <c r="F11" s="395" t="str">
        <f>'RINCIAN PROG TAHUNAN'!F11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row>
    <row r="12" spans="2:79" ht="39" customHeight="1" x14ac:dyDescent="0.2">
      <c r="C12" s="285" t="s">
        <v>442</v>
      </c>
      <c r="D12" s="2"/>
      <c r="E12" s="286" t="s">
        <v>7</v>
      </c>
      <c r="F12" s="395" t="str">
        <f>'RINCIAN PROG TAHUNAN'!F12</f>
        <v>4. mengolah, menalar, dan menyaji dalam ranah konkret dan ranah abstrak terkait dengan pengembangan dari yang dipelajarinya di sekolah secara mandiri, dan mampu menggunakan metoda sesuai kaidah keilmuan</v>
      </c>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row>
    <row r="14" spans="2:79" ht="14.25" customHeight="1" x14ac:dyDescent="0.2">
      <c r="B14" s="396" t="s">
        <v>8</v>
      </c>
      <c r="C14" s="416" t="s">
        <v>119</v>
      </c>
      <c r="D14" s="404"/>
      <c r="E14" s="403" t="s">
        <v>120</v>
      </c>
      <c r="F14" s="404"/>
      <c r="G14" s="396" t="s">
        <v>447</v>
      </c>
      <c r="H14" s="396" t="s">
        <v>448</v>
      </c>
      <c r="I14" s="396" t="s">
        <v>449</v>
      </c>
      <c r="J14" s="396" t="s">
        <v>450</v>
      </c>
      <c r="K14" s="396" t="s">
        <v>17</v>
      </c>
      <c r="L14" s="396" t="s">
        <v>451</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58"/>
      <c r="AN14" s="259"/>
      <c r="AO14" s="259"/>
      <c r="AP14" s="259"/>
      <c r="AQ14" s="259"/>
      <c r="AR14" s="259"/>
      <c r="AS14" s="259"/>
      <c r="AT14" s="259"/>
      <c r="AU14" s="259"/>
      <c r="AV14" s="259"/>
    </row>
    <row r="15" spans="2:79" ht="14.25" customHeight="1" x14ac:dyDescent="0.2">
      <c r="B15" s="397"/>
      <c r="C15" s="417"/>
      <c r="D15" s="406"/>
      <c r="E15" s="405"/>
      <c r="F15" s="406"/>
      <c r="G15" s="397"/>
      <c r="H15" s="397"/>
      <c r="I15" s="397"/>
      <c r="J15" s="397"/>
      <c r="K15" s="397"/>
      <c r="L15" s="397"/>
      <c r="M15" s="289"/>
      <c r="N15" s="289" t="str">
        <f>DATA!H9</f>
        <v>Agts 2017</v>
      </c>
      <c r="O15" s="289"/>
      <c r="P15" s="289"/>
      <c r="Q15" s="289"/>
      <c r="R15" s="289"/>
      <c r="S15" s="289" t="str">
        <f>DATA!J9</f>
        <v>Sep 2017</v>
      </c>
      <c r="T15" s="289"/>
      <c r="U15" s="289"/>
      <c r="V15" s="289"/>
      <c r="W15" s="289"/>
      <c r="X15" s="289" t="str">
        <f>DATA!L9</f>
        <v>Okt 2017</v>
      </c>
      <c r="Y15" s="289"/>
      <c r="Z15" s="289"/>
      <c r="AA15" s="289"/>
      <c r="AB15" s="289"/>
      <c r="AC15" s="289" t="str">
        <f>DATA!N9</f>
        <v>Nov 2017</v>
      </c>
      <c r="AD15" s="289"/>
      <c r="AE15" s="289"/>
      <c r="AF15" s="289"/>
      <c r="AG15" s="289"/>
      <c r="AH15" s="290" t="str">
        <f>DATA!P9</f>
        <v>Des 2017</v>
      </c>
      <c r="AI15" s="290"/>
      <c r="AJ15" s="290"/>
      <c r="AK15" s="290"/>
      <c r="AL15" s="290"/>
      <c r="AM15" s="260"/>
      <c r="AN15" s="261"/>
      <c r="AO15" s="261"/>
      <c r="AP15" s="261"/>
      <c r="AQ15" s="261"/>
      <c r="AR15" s="261"/>
      <c r="AS15" s="261"/>
      <c r="AT15" s="261"/>
      <c r="AU15" s="261"/>
      <c r="AV15" s="261"/>
      <c r="AZ15" s="262" t="s">
        <v>132</v>
      </c>
      <c r="BA15" s="262"/>
      <c r="BB15" s="262"/>
      <c r="BC15" s="262"/>
      <c r="BD15" s="262"/>
      <c r="BE15" s="262"/>
      <c r="BH15" s="263"/>
      <c r="BI15" s="263"/>
      <c r="BJ15" s="263" t="s">
        <v>133</v>
      </c>
      <c r="BK15" s="263"/>
      <c r="BL15" s="263"/>
      <c r="BM15" s="263"/>
      <c r="BN15" s="263"/>
      <c r="BO15" s="263"/>
      <c r="BP15" s="421" t="s">
        <v>134</v>
      </c>
      <c r="BQ15" s="421"/>
      <c r="BR15" s="421"/>
      <c r="BS15" s="421"/>
      <c r="BT15" s="421"/>
      <c r="BU15" s="421"/>
      <c r="BV15" s="421" t="s">
        <v>134</v>
      </c>
      <c r="BW15" s="421"/>
      <c r="BX15" s="421"/>
      <c r="BY15" s="421"/>
      <c r="BZ15" s="421"/>
      <c r="CA15" s="421"/>
    </row>
    <row r="16" spans="2:79" ht="14.25" customHeight="1" x14ac:dyDescent="0.2">
      <c r="B16" s="397"/>
      <c r="C16" s="417"/>
      <c r="D16" s="406"/>
      <c r="E16" s="405"/>
      <c r="F16" s="406"/>
      <c r="G16" s="397"/>
      <c r="H16" s="397"/>
      <c r="I16" s="397"/>
      <c r="J16" s="397"/>
      <c r="K16" s="397"/>
      <c r="L16" s="397"/>
      <c r="M16" s="293"/>
      <c r="N16" s="291">
        <f>'MINGGU EFFEKTIF'!G19</f>
        <v>4</v>
      </c>
      <c r="O16" s="292"/>
      <c r="P16" s="292"/>
      <c r="Q16" s="292"/>
      <c r="R16" s="293"/>
      <c r="S16" s="291">
        <f>'MINGGU EFFEKTIF'!G20</f>
        <v>5</v>
      </c>
      <c r="T16" s="292"/>
      <c r="U16" s="292"/>
      <c r="V16" s="292"/>
      <c r="W16" s="293"/>
      <c r="X16" s="291">
        <f>'MINGGU EFFEKTIF'!G21</f>
        <v>5</v>
      </c>
      <c r="Y16" s="292"/>
      <c r="Z16" s="292"/>
      <c r="AA16" s="292"/>
      <c r="AB16" s="293"/>
      <c r="AC16" s="291">
        <f>'MINGGU EFFEKTIF'!G22</f>
        <v>4</v>
      </c>
      <c r="AD16" s="292"/>
      <c r="AE16" s="292"/>
      <c r="AF16" s="292"/>
      <c r="AG16" s="293"/>
      <c r="AH16" s="294">
        <f>'MINGGU EFFEKTIF'!G23</f>
        <v>5</v>
      </c>
      <c r="AI16" s="295"/>
      <c r="AJ16" s="295"/>
      <c r="AK16" s="295"/>
      <c r="AL16" s="296"/>
      <c r="AM16" s="260"/>
      <c r="AN16" s="261"/>
      <c r="AO16" s="261"/>
      <c r="AP16" s="261"/>
      <c r="AQ16" s="261"/>
      <c r="AR16" s="261"/>
      <c r="AS16" s="261"/>
      <c r="AT16" s="261"/>
      <c r="AU16" s="261"/>
      <c r="AV16" s="261"/>
      <c r="BB16" s="254"/>
      <c r="BD16" s="254"/>
      <c r="BK16" s="278"/>
      <c r="BR16" s="278"/>
      <c r="BS16" s="278"/>
      <c r="BT16" s="278"/>
      <c r="BU16" s="278"/>
      <c r="BV16" s="278"/>
      <c r="BW16" s="278"/>
      <c r="BX16" s="278"/>
      <c r="BY16" s="278"/>
    </row>
    <row r="17" spans="2:93" ht="14.25" customHeight="1" x14ac:dyDescent="0.2">
      <c r="B17" s="398"/>
      <c r="C17" s="418"/>
      <c r="D17" s="408"/>
      <c r="E17" s="407"/>
      <c r="F17" s="408"/>
      <c r="G17" s="398"/>
      <c r="H17" s="398"/>
      <c r="I17" s="398">
        <v>2</v>
      </c>
      <c r="J17" s="398">
        <v>3</v>
      </c>
      <c r="K17" s="398"/>
      <c r="L17" s="398">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64"/>
      <c r="AN17" s="265"/>
      <c r="AO17" s="265"/>
      <c r="AP17" s="265"/>
      <c r="AQ17" s="265"/>
      <c r="AR17" s="265"/>
      <c r="AS17" s="265"/>
      <c r="AT17" s="265"/>
      <c r="AU17" s="265"/>
      <c r="AV17" s="265"/>
    </row>
    <row r="18" spans="2:93" ht="66.75" customHeight="1" x14ac:dyDescent="0.2">
      <c r="B18" s="211" t="str">
        <f>IF(F7="",F7,"1")</f>
        <v>1</v>
      </c>
      <c r="C18" s="211" t="str">
        <f t="shared" ref="C18:F19" si="0">BQ18</f>
        <v>3.1</v>
      </c>
      <c r="D18" s="212" t="str">
        <f t="shared" si="0"/>
        <v>menganalisis sejarah penyiaran agama Buddha pada zaman Mataram Kuno, Sriwijaya, zaman penjajahan dan kemerdekaan hingga masa sekarang</v>
      </c>
      <c r="E18" s="211" t="str">
        <f t="shared" si="0"/>
        <v>4.1</v>
      </c>
      <c r="F18" s="212" t="str">
        <f t="shared" si="0"/>
        <v>menyaji sejarah penyiaran agama Buddha pada zaman Mataram Kuno, Sriwijaya, zaman penjajahan dan kemerdekaan hingga masa sekarang</v>
      </c>
      <c r="G18" s="253"/>
      <c r="H18" s="221"/>
      <c r="I18" s="15"/>
      <c r="J18" s="15"/>
      <c r="K18" s="221">
        <f t="shared" ref="K18:K32" si="1">BU18</f>
        <v>0</v>
      </c>
      <c r="L18" s="273"/>
      <c r="M18" s="273"/>
      <c r="N18" s="273"/>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66"/>
      <c r="AN18" s="267"/>
      <c r="AO18" s="267"/>
      <c r="AP18" s="267"/>
      <c r="AQ18" s="267"/>
      <c r="AR18" s="267"/>
      <c r="AS18" s="267"/>
      <c r="AT18" s="267"/>
      <c r="AU18" s="267"/>
      <c r="AV18" s="267"/>
      <c r="AW18" s="254">
        <f t="shared" ref="AW18:AW28" si="2">IFERROR(SMALL($AX$18:$AX$32,ROW(1:1)),"")</f>
        <v>1.0001</v>
      </c>
      <c r="AX18" s="254">
        <f>IFERROR(AZ18+(AY18/10000),"")</f>
        <v>1.0001</v>
      </c>
      <c r="AY18" s="254">
        <v>1</v>
      </c>
      <c r="AZ18" s="254" t="str">
        <f>'RINCIAN PROG TAHUNAN'!Q16</f>
        <v>1</v>
      </c>
      <c r="BA18" s="254" t="str">
        <f>'RINCIAN PROG TAHUNAN'!R16</f>
        <v>3.1</v>
      </c>
      <c r="BB18" s="255" t="str">
        <f>'RINCIAN PROG TAHUNAN'!S16</f>
        <v>menganalisis sejarah penyiaran agama Buddha pada zaman Mataram Kuno, Sriwijaya, zaman penjajahan dan kemerdekaan hingga masa sekarang</v>
      </c>
      <c r="BC18" s="254" t="str">
        <f>'RINCIAN PROG TAHUNAN'!T16</f>
        <v>4.1</v>
      </c>
      <c r="BD18" s="255" t="str">
        <f>'RINCIAN PROG TAHUNAN'!U16</f>
        <v>menyaji sejarah penyiaran agama Buddha pada zaman Mataram Kuno, Sriwijaya, zaman penjajahan dan kemerdekaan hingga masa sekarang</v>
      </c>
      <c r="BE18" s="254">
        <f>'RINCIAN PROG TAHUNAN'!V16</f>
        <v>0</v>
      </c>
      <c r="BG18" s="254">
        <f t="shared" ref="BG18:BG28" si="3">IFERROR(SMALL($BH$18:$BH$32,ROW(1:1)),"")</f>
        <v>4.0004</v>
      </c>
      <c r="BH18" s="254" t="str">
        <f>IFERROR(BJ18+(AY18/10000),"")</f>
        <v/>
      </c>
      <c r="BJ18" s="254" t="str">
        <f>'RINCIAN PROG TAHUNAN'!Y16</f>
        <v/>
      </c>
      <c r="BK18" s="255" t="str">
        <f>'RINCIAN PROG TAHUNAN'!Z16</f>
        <v/>
      </c>
      <c r="BL18" s="255" t="str">
        <f>'RINCIAN PROG TAHUNAN'!AA16</f>
        <v/>
      </c>
      <c r="BM18" s="254" t="str">
        <f>'RINCIAN PROG TAHUNAN'!AB16</f>
        <v/>
      </c>
      <c r="BN18" s="255" t="str">
        <f>'RINCIAN PROG TAHUNAN'!AC16</f>
        <v/>
      </c>
      <c r="BO18" s="254" t="str">
        <f>'RINCIAN PROG TAHUNAN'!AD16</f>
        <v/>
      </c>
      <c r="BP18" s="254" t="str">
        <f t="shared" ref="BP18:BP32" si="4">IF(AW18="","",VLOOKUP(AW18,$AX$18:$BE$32,3,FALSE))</f>
        <v>1</v>
      </c>
      <c r="BQ18" s="255" t="str">
        <f t="shared" ref="BQ18:BQ32" si="5">IF(AW18="","",VLOOKUP(AW18,$AX$18:$BE$32,4,FALSE))</f>
        <v>3.1</v>
      </c>
      <c r="BR18" s="255" t="str">
        <f>IF(AW18="","",VLOOKUP(AW18,$AX$18:$BE$32,5,FALSE))</f>
        <v>menganalisis sejarah penyiaran agama Buddha pada zaman Mataram Kuno, Sriwijaya, zaman penjajahan dan kemerdekaan hingga masa sekarang</v>
      </c>
      <c r="BS18" s="254" t="str">
        <f t="shared" ref="BS18:BS32" si="6">IF(AW18="","",VLOOKUP(AW18,$AX$18:$BE$32,6,FALSE))</f>
        <v>4.1</v>
      </c>
      <c r="BT18" s="255" t="str">
        <f t="shared" ref="BT18:BT32" si="7">IF(AW18="","",VLOOKUP(AW18,$AX$18:$BE$32,7,FALSE))</f>
        <v>menyaji sejarah penyiaran agama Buddha pada zaman Mataram Kuno, Sriwijaya, zaman penjajahan dan kemerdekaan hingga masa sekarang</v>
      </c>
      <c r="BU18" s="254">
        <f t="shared" ref="BU18:BU32" si="8">IF(AW18="","",VLOOKUP(AW18,$AX$18:$BE$32,8,FALSE))</f>
        <v>0</v>
      </c>
      <c r="BV18" s="254">
        <f>IF(BG18="","",VLOOKUP(BG18,$BH$18:$BO$32,3,FALSE))</f>
        <v>4</v>
      </c>
      <c r="BW18" s="254" t="str">
        <f>IF(BG18="","",VLOOKUP(BG18,$BH$18:$BO$32,4,FALSE))</f>
        <v>3.4</v>
      </c>
      <c r="BX18" s="255" t="str">
        <f>IF(BG18="","",VLOOKUP(BG18,$BH$18:$BO$32,5,FALSE))</f>
        <v>menganalisis berbagai fenomena kehidupan sesesuai proses kerja hukum tertib kosmis (niyama)</v>
      </c>
      <c r="BY18" s="254" t="str">
        <f>IF(BG18="","",VLOOKUP(BG18,$BH$18:$BO$32,6,FALSE))</f>
        <v>4.4</v>
      </c>
      <c r="BZ18" s="255" t="str">
        <f>IF(BG18="","",VLOOKUP(BG18,$BH$18:$BO$32,7,FALSE))</f>
        <v>menalar berbagai fenomena kehidupan sesesuai proses kerja hukum tertib kosmis (niyama)</v>
      </c>
      <c r="CA18" s="254">
        <f>IF(BG18="","",VLOOKUP(BG18,$BH$18:$BO$32,8,FALSE))</f>
        <v>0</v>
      </c>
      <c r="CB18" s="262"/>
      <c r="CC18" s="262"/>
      <c r="CD18" s="262"/>
      <c r="CE18" s="262"/>
      <c r="CF18" s="262"/>
      <c r="CG18" s="262"/>
      <c r="CH18" s="262"/>
      <c r="CI18" s="262"/>
      <c r="CJ18" s="262"/>
      <c r="CK18" s="262"/>
      <c r="CL18" s="262"/>
      <c r="CM18" s="262"/>
      <c r="CN18" s="262"/>
      <c r="CO18" s="262"/>
    </row>
    <row r="19" spans="2:93" ht="66.75" customHeight="1" x14ac:dyDescent="0.2">
      <c r="B19" s="213">
        <f>IF(C18="","",B18+1)</f>
        <v>2</v>
      </c>
      <c r="C19" s="213" t="str">
        <f t="shared" si="0"/>
        <v>3.2</v>
      </c>
      <c r="D19" s="214" t="str">
        <f t="shared" si="0"/>
        <v>memahami peranan agama, tujuan hidup, dan perlindungan berdasarkan agama Buddha</v>
      </c>
      <c r="E19" s="213" t="str">
        <f t="shared" si="0"/>
        <v>4.2</v>
      </c>
      <c r="F19" s="214" t="str">
        <f t="shared" si="0"/>
        <v>menyaji peranan agama, tujuan hidup, dan perlindungan berdasarkan agama Buddha</v>
      </c>
      <c r="G19" s="160"/>
      <c r="H19" s="160"/>
      <c r="I19" s="16"/>
      <c r="J19" s="16"/>
      <c r="K19" s="160">
        <f t="shared" si="1"/>
        <v>0</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66"/>
      <c r="AN19" s="267"/>
      <c r="AO19" s="267"/>
      <c r="AP19" s="267"/>
      <c r="AQ19" s="267"/>
      <c r="AR19" s="267"/>
      <c r="AS19" s="267"/>
      <c r="AT19" s="267"/>
      <c r="AU19" s="267"/>
      <c r="AV19" s="267"/>
      <c r="AW19" s="254">
        <f t="shared" si="2"/>
        <v>2.0002</v>
      </c>
      <c r="AX19" s="254">
        <f t="shared" ref="AX19:AX47" si="9">IFERROR(AZ19+(AY19/10000),"")</f>
        <v>2.0002</v>
      </c>
      <c r="AY19" s="254">
        <v>2</v>
      </c>
      <c r="AZ19" s="254">
        <f>'RINCIAN PROG TAHUNAN'!Q17</f>
        <v>2</v>
      </c>
      <c r="BA19" s="254" t="str">
        <f>'RINCIAN PROG TAHUNAN'!R17</f>
        <v>3.2</v>
      </c>
      <c r="BB19" s="255" t="str">
        <f>'RINCIAN PROG TAHUNAN'!S17</f>
        <v>memahami peranan agama, tujuan hidup, dan perlindungan berdasarkan agama Buddha</v>
      </c>
      <c r="BC19" s="254" t="str">
        <f>'RINCIAN PROG TAHUNAN'!T17</f>
        <v>4.2</v>
      </c>
      <c r="BD19" s="255" t="str">
        <f>'RINCIAN PROG TAHUNAN'!U17</f>
        <v>menyaji peranan agama, tujuan hidup, dan perlindungan berdasarkan agama Buddha</v>
      </c>
      <c r="BE19" s="254">
        <f>'RINCIAN PROG TAHUNAN'!V17</f>
        <v>0</v>
      </c>
      <c r="BG19" s="254">
        <f t="shared" si="3"/>
        <v>5.0004999999999997</v>
      </c>
      <c r="BH19" s="254" t="str">
        <f t="shared" ref="BH19:BH32" si="10">IFERROR(BJ19+(AY19/10000),"")</f>
        <v/>
      </c>
      <c r="BJ19" s="254" t="str">
        <f>'RINCIAN PROG TAHUNAN'!Y17</f>
        <v/>
      </c>
      <c r="BK19" s="255" t="str">
        <f>'RINCIAN PROG TAHUNAN'!Z17</f>
        <v/>
      </c>
      <c r="BL19" s="255" t="str">
        <f>'RINCIAN PROG TAHUNAN'!AA17</f>
        <v/>
      </c>
      <c r="BM19" s="254" t="str">
        <f>'RINCIAN PROG TAHUNAN'!AB17</f>
        <v/>
      </c>
      <c r="BN19" s="255" t="str">
        <f>'RINCIAN PROG TAHUNAN'!AC17</f>
        <v/>
      </c>
      <c r="BO19" s="254" t="str">
        <f>'RINCIAN PROG TAHUNAN'!AD17</f>
        <v/>
      </c>
      <c r="BP19" s="254">
        <f t="shared" si="4"/>
        <v>2</v>
      </c>
      <c r="BQ19" s="255" t="str">
        <f t="shared" si="5"/>
        <v>3.2</v>
      </c>
      <c r="BR19" s="255" t="str">
        <f>IF(AW19="","",VLOOKUP(AW19,$AX$18:$BE$32,5,FALSE))</f>
        <v>memahami peranan agama, tujuan hidup, dan perlindungan berdasarkan agama Buddha</v>
      </c>
      <c r="BS19" s="254" t="str">
        <f t="shared" si="6"/>
        <v>4.2</v>
      </c>
      <c r="BT19" s="255" t="str">
        <f t="shared" si="7"/>
        <v>menyaji peranan agama, tujuan hidup, dan perlindungan berdasarkan agama Buddha</v>
      </c>
      <c r="BU19" s="254">
        <f t="shared" si="8"/>
        <v>0</v>
      </c>
      <c r="BV19" s="254">
        <f t="shared" ref="BV19:BV32" si="11">IF(BG19="","",VLOOKUP(BG19,$BH$18:$BO$32,3,FALSE))</f>
        <v>5</v>
      </c>
      <c r="BW19" s="254">
        <f t="shared" ref="BW19:BW32" si="12">IF(BG19="","",VLOOKUP(BG19,$BH$18:$BO$32,4,FALSE))</f>
        <v>0</v>
      </c>
      <c r="BX19" s="255">
        <f t="shared" ref="BX19:BX32" si="13">IF(BG19="","",VLOOKUP(BG19,$BH$18:$BO$32,5,FALSE))</f>
        <v>0</v>
      </c>
      <c r="BY19" s="254">
        <f t="shared" ref="BY19:BY32" si="14">IF(BG19="","",VLOOKUP(BG19,$BH$18:$BO$32,6,FALSE))</f>
        <v>0</v>
      </c>
      <c r="BZ19" s="255">
        <f t="shared" ref="BZ19:BZ32" si="15">IF(BG19="","",VLOOKUP(BG19,$BH$18:$BO$32,7,FALSE))</f>
        <v>0</v>
      </c>
      <c r="CA19" s="254">
        <f t="shared" ref="CA19:CA32" si="16">IF(BG19="","",VLOOKUP(BG19,$BH$18:$BO$32,8,FALSE))</f>
        <v>0</v>
      </c>
      <c r="CB19" s="262"/>
      <c r="CC19" s="262"/>
      <c r="CD19" s="262"/>
      <c r="CE19" s="262"/>
      <c r="CF19" s="262"/>
      <c r="CG19" s="262"/>
      <c r="CH19" s="262"/>
      <c r="CI19" s="262"/>
      <c r="CJ19" s="262"/>
      <c r="CK19" s="262"/>
      <c r="CL19" s="262"/>
      <c r="CM19" s="262"/>
      <c r="CN19" s="262"/>
      <c r="CO19" s="262"/>
    </row>
    <row r="20" spans="2:93" ht="66.75" customHeight="1" x14ac:dyDescent="0.2">
      <c r="B20" s="213">
        <f t="shared" ref="B20:B32" si="17">IF(C19="","",B19+1)</f>
        <v>3</v>
      </c>
      <c r="C20" s="213" t="str">
        <f t="shared" ref="C20:F32" si="18">BQ20</f>
        <v>3.3</v>
      </c>
      <c r="D20" s="214" t="str">
        <f t="shared" si="18"/>
        <v>memahami peranan Agama Buddha dalam ilmu pengetahuan, teknologi, seni, dan budaya</v>
      </c>
      <c r="E20" s="213" t="str">
        <f t="shared" si="18"/>
        <v>4.3</v>
      </c>
      <c r="F20" s="214" t="str">
        <f t="shared" si="18"/>
        <v>mengolah peranan Agama Buddha dalam ilmu pengetahuan, teknologi, seni, dan budaya</v>
      </c>
      <c r="G20" s="160"/>
      <c r="H20" s="160"/>
      <c r="I20" s="16"/>
      <c r="J20" s="16"/>
      <c r="K20" s="160">
        <f t="shared" si="1"/>
        <v>0</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66"/>
      <c r="AN20" s="267"/>
      <c r="AO20" s="267"/>
      <c r="AP20" s="267"/>
      <c r="AQ20" s="267"/>
      <c r="AR20" s="267"/>
      <c r="AS20" s="267"/>
      <c r="AT20" s="267"/>
      <c r="AU20" s="267"/>
      <c r="AV20" s="267"/>
      <c r="AW20" s="254">
        <f t="shared" si="2"/>
        <v>3.0003000000000002</v>
      </c>
      <c r="AX20" s="254">
        <f t="shared" si="9"/>
        <v>3.0003000000000002</v>
      </c>
      <c r="AY20" s="254">
        <v>3</v>
      </c>
      <c r="AZ20" s="254">
        <f>'RINCIAN PROG TAHUNAN'!Q18</f>
        <v>3</v>
      </c>
      <c r="BA20" s="254" t="str">
        <f>'RINCIAN PROG TAHUNAN'!R18</f>
        <v>3.3</v>
      </c>
      <c r="BB20" s="255" t="str">
        <f>'RINCIAN PROG TAHUNAN'!S18</f>
        <v>memahami peranan Agama Buddha dalam ilmu pengetahuan, teknologi, seni, dan budaya</v>
      </c>
      <c r="BC20" s="254" t="str">
        <f>'RINCIAN PROG TAHUNAN'!T18</f>
        <v>4.3</v>
      </c>
      <c r="BD20" s="255" t="str">
        <f>'RINCIAN PROG TAHUNAN'!U18</f>
        <v>mengolah peranan Agama Buddha dalam ilmu pengetahuan, teknologi, seni, dan budaya</v>
      </c>
      <c r="BE20" s="254">
        <f>'RINCIAN PROG TAHUNAN'!V18</f>
        <v>0</v>
      </c>
      <c r="BG20" s="254" t="str">
        <f t="shared" si="3"/>
        <v/>
      </c>
      <c r="BH20" s="254" t="str">
        <f t="shared" si="10"/>
        <v/>
      </c>
      <c r="BJ20" s="254" t="str">
        <f>'RINCIAN PROG TAHUNAN'!Y18</f>
        <v/>
      </c>
      <c r="BK20" s="255" t="str">
        <f>'RINCIAN PROG TAHUNAN'!Z18</f>
        <v/>
      </c>
      <c r="BL20" s="255" t="str">
        <f>'RINCIAN PROG TAHUNAN'!AA18</f>
        <v/>
      </c>
      <c r="BM20" s="254" t="str">
        <f>'RINCIAN PROG TAHUNAN'!AB18</f>
        <v/>
      </c>
      <c r="BN20" s="255" t="str">
        <f>'RINCIAN PROG TAHUNAN'!AC18</f>
        <v/>
      </c>
      <c r="BO20" s="254" t="str">
        <f>'RINCIAN PROG TAHUNAN'!AD18</f>
        <v/>
      </c>
      <c r="BP20" s="254">
        <f t="shared" si="4"/>
        <v>3</v>
      </c>
      <c r="BQ20" s="255" t="str">
        <f t="shared" si="5"/>
        <v>3.3</v>
      </c>
      <c r="BR20" s="255" t="str">
        <f t="shared" ref="BR20:BR32" si="19">IF(AW20="","",VLOOKUP(AW20,$AX$18:$BE$32,5,FALSE))</f>
        <v>memahami peranan Agama Buddha dalam ilmu pengetahuan, teknologi, seni, dan budaya</v>
      </c>
      <c r="BS20" s="254" t="str">
        <f t="shared" si="6"/>
        <v>4.3</v>
      </c>
      <c r="BT20" s="255" t="str">
        <f t="shared" si="7"/>
        <v>mengolah peranan Agama Buddha dalam ilmu pengetahuan, teknologi, seni, dan budaya</v>
      </c>
      <c r="BU20" s="254">
        <f t="shared" si="8"/>
        <v>0</v>
      </c>
      <c r="BV20" s="254" t="str">
        <f t="shared" si="11"/>
        <v/>
      </c>
      <c r="BW20" s="254" t="str">
        <f t="shared" si="12"/>
        <v/>
      </c>
      <c r="BX20" s="255" t="str">
        <f t="shared" si="13"/>
        <v/>
      </c>
      <c r="BY20" s="254" t="str">
        <f t="shared" si="14"/>
        <v/>
      </c>
      <c r="BZ20" s="255" t="str">
        <f t="shared" si="15"/>
        <v/>
      </c>
      <c r="CA20" s="254" t="str">
        <f t="shared" si="16"/>
        <v/>
      </c>
      <c r="CB20" s="262"/>
      <c r="CC20" s="262"/>
      <c r="CD20" s="262"/>
      <c r="CE20" s="262"/>
      <c r="CF20" s="262"/>
      <c r="CG20" s="262"/>
      <c r="CH20" s="262"/>
      <c r="CI20" s="262"/>
      <c r="CJ20" s="262"/>
      <c r="CK20" s="262"/>
      <c r="CL20" s="262"/>
      <c r="CM20" s="262"/>
      <c r="CN20" s="262"/>
      <c r="CO20" s="262"/>
    </row>
    <row r="21" spans="2:93" ht="66.75" customHeight="1" x14ac:dyDescent="0.2">
      <c r="B21" s="213">
        <f t="shared" si="17"/>
        <v>4</v>
      </c>
      <c r="C21" s="213" t="str">
        <f t="shared" si="18"/>
        <v/>
      </c>
      <c r="D21" s="214" t="str">
        <f t="shared" si="18"/>
        <v/>
      </c>
      <c r="E21" s="213" t="str">
        <f t="shared" si="18"/>
        <v/>
      </c>
      <c r="F21" s="214" t="str">
        <f t="shared" si="18"/>
        <v/>
      </c>
      <c r="G21" s="160"/>
      <c r="H21" s="160"/>
      <c r="I21" s="16"/>
      <c r="J21" s="16"/>
      <c r="K21" s="160" t="str">
        <f t="shared" si="1"/>
        <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66"/>
      <c r="AN21" s="267"/>
      <c r="AO21" s="267"/>
      <c r="AP21" s="267"/>
      <c r="AQ21" s="267"/>
      <c r="AR21" s="267"/>
      <c r="AS21" s="267"/>
      <c r="AT21" s="267"/>
      <c r="AU21" s="267"/>
      <c r="AV21" s="267"/>
      <c r="AW21" s="254" t="str">
        <f t="shared" si="2"/>
        <v/>
      </c>
      <c r="AX21" s="254" t="str">
        <f t="shared" si="9"/>
        <v/>
      </c>
      <c r="AY21" s="254">
        <v>4</v>
      </c>
      <c r="AZ21" s="254" t="str">
        <f>'RINCIAN PROG TAHUNAN'!Q19</f>
        <v/>
      </c>
      <c r="BA21" s="254" t="str">
        <f>'RINCIAN PROG TAHUNAN'!R19</f>
        <v/>
      </c>
      <c r="BB21" s="255" t="str">
        <f>'RINCIAN PROG TAHUNAN'!S19</f>
        <v/>
      </c>
      <c r="BC21" s="254" t="str">
        <f>'RINCIAN PROG TAHUNAN'!T19</f>
        <v/>
      </c>
      <c r="BD21" s="255" t="str">
        <f>'RINCIAN PROG TAHUNAN'!U19</f>
        <v/>
      </c>
      <c r="BE21" s="254" t="str">
        <f>'RINCIAN PROG TAHUNAN'!V19</f>
        <v/>
      </c>
      <c r="BG21" s="254" t="str">
        <f t="shared" si="3"/>
        <v/>
      </c>
      <c r="BH21" s="254">
        <f t="shared" si="10"/>
        <v>4.0004</v>
      </c>
      <c r="BJ21" s="254">
        <f>'RINCIAN PROG TAHUNAN'!Y19</f>
        <v>4</v>
      </c>
      <c r="BK21" s="255" t="str">
        <f>'RINCIAN PROG TAHUNAN'!Z19</f>
        <v>3.4</v>
      </c>
      <c r="BL21" s="255" t="str">
        <f>'RINCIAN PROG TAHUNAN'!AA19</f>
        <v>menganalisis berbagai fenomena kehidupan sesesuai proses kerja hukum tertib kosmis (niyama)</v>
      </c>
      <c r="BM21" s="254" t="str">
        <f>'RINCIAN PROG TAHUNAN'!AB19</f>
        <v>4.4</v>
      </c>
      <c r="BN21" s="255" t="str">
        <f>'RINCIAN PROG TAHUNAN'!AC19</f>
        <v>menalar berbagai fenomena kehidupan sesesuai proses kerja hukum tertib kosmis (niyama)</v>
      </c>
      <c r="BO21" s="254">
        <f>'RINCIAN PROG TAHUNAN'!AD19</f>
        <v>0</v>
      </c>
      <c r="BP21" s="254" t="str">
        <f t="shared" si="4"/>
        <v/>
      </c>
      <c r="BQ21" s="255" t="str">
        <f t="shared" si="5"/>
        <v/>
      </c>
      <c r="BR21" s="255" t="str">
        <f t="shared" si="19"/>
        <v/>
      </c>
      <c r="BS21" s="254" t="str">
        <f t="shared" si="6"/>
        <v/>
      </c>
      <c r="BT21" s="255" t="str">
        <f t="shared" si="7"/>
        <v/>
      </c>
      <c r="BU21" s="254" t="str">
        <f t="shared" si="8"/>
        <v/>
      </c>
      <c r="BV21" s="254" t="str">
        <f t="shared" si="11"/>
        <v/>
      </c>
      <c r="BW21" s="254" t="str">
        <f t="shared" si="12"/>
        <v/>
      </c>
      <c r="BX21" s="255" t="str">
        <f t="shared" si="13"/>
        <v/>
      </c>
      <c r="BY21" s="254" t="str">
        <f t="shared" si="14"/>
        <v/>
      </c>
      <c r="BZ21" s="255" t="str">
        <f t="shared" si="15"/>
        <v/>
      </c>
      <c r="CA21" s="254" t="str">
        <f t="shared" si="16"/>
        <v/>
      </c>
      <c r="CB21" s="262"/>
      <c r="CC21" s="262"/>
      <c r="CD21" s="262"/>
      <c r="CE21" s="262"/>
      <c r="CF21" s="262"/>
      <c r="CG21" s="262"/>
      <c r="CH21" s="262"/>
      <c r="CI21" s="262"/>
      <c r="CJ21" s="262"/>
      <c r="CK21" s="262"/>
      <c r="CL21" s="262"/>
      <c r="CM21" s="262"/>
      <c r="CN21" s="262"/>
      <c r="CO21" s="262"/>
    </row>
    <row r="22" spans="2:93" ht="66.75" customHeight="1" x14ac:dyDescent="0.2">
      <c r="B22" s="213" t="str">
        <f t="shared" si="17"/>
        <v/>
      </c>
      <c r="C22" s="213" t="str">
        <f t="shared" si="18"/>
        <v/>
      </c>
      <c r="D22" s="214" t="str">
        <f t="shared" si="18"/>
        <v/>
      </c>
      <c r="E22" s="213" t="str">
        <f t="shared" si="18"/>
        <v/>
      </c>
      <c r="F22" s="214" t="str">
        <f t="shared" si="18"/>
        <v/>
      </c>
      <c r="G22" s="160"/>
      <c r="H22" s="160"/>
      <c r="I22" s="16"/>
      <c r="J22" s="16"/>
      <c r="K22" s="160" t="str">
        <f t="shared" si="1"/>
        <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66"/>
      <c r="AN22" s="267"/>
      <c r="AO22" s="267"/>
      <c r="AP22" s="267"/>
      <c r="AQ22" s="267"/>
      <c r="AR22" s="267"/>
      <c r="AS22" s="267"/>
      <c r="AT22" s="267"/>
      <c r="AU22" s="267"/>
      <c r="AV22" s="267"/>
      <c r="AW22" s="254" t="str">
        <f t="shared" si="2"/>
        <v/>
      </c>
      <c r="AX22" s="254" t="str">
        <f t="shared" si="9"/>
        <v/>
      </c>
      <c r="AY22" s="254">
        <v>5</v>
      </c>
      <c r="AZ22" s="254" t="str">
        <f>'RINCIAN PROG TAHUNAN'!Q20</f>
        <v/>
      </c>
      <c r="BA22" s="254" t="str">
        <f>'RINCIAN PROG TAHUNAN'!R20</f>
        <v/>
      </c>
      <c r="BB22" s="255" t="str">
        <f>'RINCIAN PROG TAHUNAN'!S20</f>
        <v/>
      </c>
      <c r="BC22" s="254" t="str">
        <f>'RINCIAN PROG TAHUNAN'!T20</f>
        <v/>
      </c>
      <c r="BD22" s="255" t="str">
        <f>'RINCIAN PROG TAHUNAN'!U20</f>
        <v/>
      </c>
      <c r="BE22" s="254" t="str">
        <f>'RINCIAN PROG TAHUNAN'!V20</f>
        <v/>
      </c>
      <c r="BG22" s="254" t="str">
        <f t="shared" si="3"/>
        <v/>
      </c>
      <c r="BH22" s="254">
        <f t="shared" si="10"/>
        <v>5.0004999999999997</v>
      </c>
      <c r="BJ22" s="254">
        <f>'RINCIAN PROG TAHUNAN'!Y20</f>
        <v>5</v>
      </c>
      <c r="BK22" s="255">
        <f>'RINCIAN PROG TAHUNAN'!Z20</f>
        <v>0</v>
      </c>
      <c r="BL22" s="255">
        <f>'RINCIAN PROG TAHUNAN'!AA20</f>
        <v>0</v>
      </c>
      <c r="BM22" s="254">
        <f>'RINCIAN PROG TAHUNAN'!AB20</f>
        <v>0</v>
      </c>
      <c r="BN22" s="255">
        <f>'RINCIAN PROG TAHUNAN'!AC20</f>
        <v>0</v>
      </c>
      <c r="BO22" s="254">
        <f>'RINCIAN PROG TAHUNAN'!AD20</f>
        <v>0</v>
      </c>
      <c r="BP22" s="254" t="str">
        <f t="shared" si="4"/>
        <v/>
      </c>
      <c r="BQ22" s="255" t="str">
        <f t="shared" si="5"/>
        <v/>
      </c>
      <c r="BR22" s="255" t="str">
        <f t="shared" si="19"/>
        <v/>
      </c>
      <c r="BS22" s="254" t="str">
        <f t="shared" si="6"/>
        <v/>
      </c>
      <c r="BT22" s="255" t="str">
        <f t="shared" si="7"/>
        <v/>
      </c>
      <c r="BU22" s="254" t="str">
        <f t="shared" si="8"/>
        <v/>
      </c>
      <c r="BV22" s="254" t="str">
        <f t="shared" si="11"/>
        <v/>
      </c>
      <c r="BW22" s="254" t="str">
        <f t="shared" si="12"/>
        <v/>
      </c>
      <c r="BX22" s="255" t="str">
        <f t="shared" si="13"/>
        <v/>
      </c>
      <c r="BY22" s="254" t="str">
        <f t="shared" si="14"/>
        <v/>
      </c>
      <c r="BZ22" s="255" t="str">
        <f t="shared" si="15"/>
        <v/>
      </c>
      <c r="CA22" s="254" t="str">
        <f t="shared" si="16"/>
        <v/>
      </c>
      <c r="CB22" s="262"/>
      <c r="CC22" s="262"/>
      <c r="CD22" s="262"/>
      <c r="CE22" s="262"/>
      <c r="CF22" s="262"/>
      <c r="CG22" s="262"/>
      <c r="CH22" s="262"/>
      <c r="CI22" s="262"/>
      <c r="CJ22" s="262"/>
      <c r="CK22" s="262"/>
      <c r="CL22" s="262"/>
      <c r="CM22" s="262"/>
      <c r="CN22" s="262"/>
      <c r="CO22" s="262"/>
    </row>
    <row r="23" spans="2:93" ht="66.75" customHeight="1" x14ac:dyDescent="0.2">
      <c r="B23" s="213" t="str">
        <f t="shared" si="17"/>
        <v/>
      </c>
      <c r="C23" s="213" t="str">
        <f t="shared" si="18"/>
        <v/>
      </c>
      <c r="D23" s="214" t="str">
        <f t="shared" si="18"/>
        <v/>
      </c>
      <c r="E23" s="213" t="str">
        <f t="shared" si="18"/>
        <v/>
      </c>
      <c r="F23" s="214" t="str">
        <f t="shared" si="18"/>
        <v/>
      </c>
      <c r="G23" s="160"/>
      <c r="H23" s="160"/>
      <c r="I23" s="16"/>
      <c r="J23" s="16"/>
      <c r="K23" s="160" t="str">
        <f t="shared" si="1"/>
        <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66"/>
      <c r="AN23" s="267"/>
      <c r="AO23" s="267"/>
      <c r="AP23" s="267"/>
      <c r="AQ23" s="267"/>
      <c r="AR23" s="267"/>
      <c r="AS23" s="267"/>
      <c r="AT23" s="267"/>
      <c r="AU23" s="267"/>
      <c r="AV23" s="267"/>
      <c r="AW23" s="254" t="str">
        <f t="shared" si="2"/>
        <v/>
      </c>
      <c r="AX23" s="254" t="str">
        <f t="shared" si="9"/>
        <v/>
      </c>
      <c r="AY23" s="254">
        <v>6</v>
      </c>
      <c r="AZ23" s="254" t="str">
        <f>'RINCIAN PROG TAHUNAN'!Q21</f>
        <v/>
      </c>
      <c r="BA23" s="254" t="str">
        <f>'RINCIAN PROG TAHUNAN'!R21</f>
        <v/>
      </c>
      <c r="BB23" s="255" t="str">
        <f>'RINCIAN PROG TAHUNAN'!S21</f>
        <v/>
      </c>
      <c r="BC23" s="254" t="str">
        <f>'RINCIAN PROG TAHUNAN'!T21</f>
        <v/>
      </c>
      <c r="BD23" s="255" t="str">
        <f>'RINCIAN PROG TAHUNAN'!U21</f>
        <v/>
      </c>
      <c r="BE23" s="254" t="str">
        <f>'RINCIAN PROG TAHUNAN'!V21</f>
        <v/>
      </c>
      <c r="BG23" s="254" t="str">
        <f t="shared" si="3"/>
        <v/>
      </c>
      <c r="BH23" s="254" t="str">
        <f t="shared" si="10"/>
        <v/>
      </c>
      <c r="BJ23" s="254" t="str">
        <f>'RINCIAN PROG TAHUNAN'!Y21</f>
        <v/>
      </c>
      <c r="BK23" s="255" t="str">
        <f>'RINCIAN PROG TAHUNAN'!Z21</f>
        <v/>
      </c>
      <c r="BL23" s="255" t="str">
        <f>'RINCIAN PROG TAHUNAN'!AA21</f>
        <v/>
      </c>
      <c r="BM23" s="254" t="str">
        <f>'RINCIAN PROG TAHUNAN'!AB21</f>
        <v/>
      </c>
      <c r="BN23" s="255" t="str">
        <f>'RINCIAN PROG TAHUNAN'!AC21</f>
        <v/>
      </c>
      <c r="BO23" s="254" t="str">
        <f>'RINCIAN PROG TAHUNAN'!AD21</f>
        <v/>
      </c>
      <c r="BP23" s="254" t="str">
        <f t="shared" si="4"/>
        <v/>
      </c>
      <c r="BQ23" s="255" t="str">
        <f t="shared" si="5"/>
        <v/>
      </c>
      <c r="BR23" s="255" t="str">
        <f t="shared" si="19"/>
        <v/>
      </c>
      <c r="BS23" s="254" t="str">
        <f t="shared" si="6"/>
        <v/>
      </c>
      <c r="BT23" s="255" t="str">
        <f t="shared" si="7"/>
        <v/>
      </c>
      <c r="BU23" s="254" t="str">
        <f t="shared" si="8"/>
        <v/>
      </c>
      <c r="BV23" s="254" t="str">
        <f t="shared" si="11"/>
        <v/>
      </c>
      <c r="BW23" s="254" t="str">
        <f t="shared" si="12"/>
        <v/>
      </c>
      <c r="BX23" s="255" t="str">
        <f t="shared" si="13"/>
        <v/>
      </c>
      <c r="BY23" s="254" t="str">
        <f t="shared" si="14"/>
        <v/>
      </c>
      <c r="BZ23" s="255" t="str">
        <f t="shared" si="15"/>
        <v/>
      </c>
      <c r="CA23" s="254" t="str">
        <f t="shared" si="16"/>
        <v/>
      </c>
      <c r="CB23" s="262"/>
      <c r="CC23" s="262"/>
      <c r="CD23" s="262"/>
      <c r="CE23" s="262"/>
      <c r="CF23" s="262"/>
      <c r="CG23" s="262"/>
      <c r="CH23" s="262"/>
      <c r="CI23" s="262"/>
      <c r="CJ23" s="262"/>
      <c r="CK23" s="262"/>
      <c r="CL23" s="262"/>
      <c r="CM23" s="262"/>
      <c r="CN23" s="262"/>
      <c r="CO23" s="262"/>
    </row>
    <row r="24" spans="2:93" ht="66.75" customHeight="1" x14ac:dyDescent="0.2">
      <c r="B24" s="213" t="str">
        <f t="shared" si="17"/>
        <v/>
      </c>
      <c r="C24" s="213" t="str">
        <f t="shared" si="18"/>
        <v/>
      </c>
      <c r="D24" s="214" t="str">
        <f t="shared" si="18"/>
        <v/>
      </c>
      <c r="E24" s="213" t="str">
        <f t="shared" si="18"/>
        <v/>
      </c>
      <c r="F24" s="214" t="str">
        <f t="shared" si="18"/>
        <v/>
      </c>
      <c r="G24" s="160"/>
      <c r="H24" s="160"/>
      <c r="I24" s="16"/>
      <c r="J24" s="16"/>
      <c r="K24" s="160" t="str">
        <f t="shared" si="1"/>
        <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66"/>
      <c r="AN24" s="267"/>
      <c r="AO24" s="267"/>
      <c r="AP24" s="267"/>
      <c r="AQ24" s="267"/>
      <c r="AR24" s="267"/>
      <c r="AS24" s="267"/>
      <c r="AT24" s="267"/>
      <c r="AU24" s="267"/>
      <c r="AV24" s="267"/>
      <c r="AW24" s="254" t="str">
        <f t="shared" si="2"/>
        <v/>
      </c>
      <c r="AX24" s="254" t="str">
        <f t="shared" si="9"/>
        <v/>
      </c>
      <c r="AY24" s="254">
        <v>7</v>
      </c>
      <c r="AZ24" s="254" t="str">
        <f>'RINCIAN PROG TAHUNAN'!Q22</f>
        <v/>
      </c>
      <c r="BA24" s="254" t="str">
        <f>'RINCIAN PROG TAHUNAN'!R22</f>
        <v/>
      </c>
      <c r="BB24" s="255" t="str">
        <f>'RINCIAN PROG TAHUNAN'!S22</f>
        <v/>
      </c>
      <c r="BC24" s="254" t="str">
        <f>'RINCIAN PROG TAHUNAN'!T22</f>
        <v/>
      </c>
      <c r="BD24" s="255" t="str">
        <f>'RINCIAN PROG TAHUNAN'!U22</f>
        <v/>
      </c>
      <c r="BE24" s="254" t="str">
        <f>'RINCIAN PROG TAHUNAN'!V22</f>
        <v/>
      </c>
      <c r="BG24" s="254" t="str">
        <f t="shared" si="3"/>
        <v/>
      </c>
      <c r="BH24" s="254" t="str">
        <f t="shared" si="10"/>
        <v/>
      </c>
      <c r="BJ24" s="254" t="str">
        <f>'RINCIAN PROG TAHUNAN'!Y22</f>
        <v/>
      </c>
      <c r="BK24" s="255" t="str">
        <f>'RINCIAN PROG TAHUNAN'!Z22</f>
        <v/>
      </c>
      <c r="BL24" s="255" t="str">
        <f>'RINCIAN PROG TAHUNAN'!AA22</f>
        <v/>
      </c>
      <c r="BM24" s="254" t="str">
        <f>'RINCIAN PROG TAHUNAN'!AB22</f>
        <v/>
      </c>
      <c r="BN24" s="255" t="str">
        <f>'RINCIAN PROG TAHUNAN'!AC22</f>
        <v/>
      </c>
      <c r="BO24" s="254" t="str">
        <f>'RINCIAN PROG TAHUNAN'!AD22</f>
        <v/>
      </c>
      <c r="BP24" s="254" t="str">
        <f t="shared" si="4"/>
        <v/>
      </c>
      <c r="BQ24" s="255" t="str">
        <f t="shared" si="5"/>
        <v/>
      </c>
      <c r="BR24" s="255" t="str">
        <f t="shared" si="19"/>
        <v/>
      </c>
      <c r="BS24" s="254" t="str">
        <f t="shared" si="6"/>
        <v/>
      </c>
      <c r="BT24" s="255" t="str">
        <f t="shared" si="7"/>
        <v/>
      </c>
      <c r="BU24" s="254" t="str">
        <f t="shared" si="8"/>
        <v/>
      </c>
      <c r="BV24" s="254" t="str">
        <f t="shared" si="11"/>
        <v/>
      </c>
      <c r="BW24" s="254" t="str">
        <f t="shared" si="12"/>
        <v/>
      </c>
      <c r="BX24" s="255" t="str">
        <f t="shared" si="13"/>
        <v/>
      </c>
      <c r="BY24" s="254" t="str">
        <f t="shared" si="14"/>
        <v/>
      </c>
      <c r="BZ24" s="255" t="str">
        <f t="shared" si="15"/>
        <v/>
      </c>
      <c r="CA24" s="254" t="str">
        <f t="shared" si="16"/>
        <v/>
      </c>
      <c r="CB24" s="262"/>
      <c r="CC24" s="262"/>
      <c r="CD24" s="262"/>
      <c r="CE24" s="262"/>
      <c r="CF24" s="262"/>
      <c r="CG24" s="262"/>
      <c r="CH24" s="262"/>
      <c r="CI24" s="262"/>
      <c r="CJ24" s="262"/>
      <c r="CK24" s="262"/>
      <c r="CL24" s="262"/>
      <c r="CM24" s="262"/>
      <c r="CN24" s="262"/>
      <c r="CO24" s="262"/>
    </row>
    <row r="25" spans="2:93" ht="66.75" customHeight="1" x14ac:dyDescent="0.2">
      <c r="B25" s="213" t="str">
        <f t="shared" si="17"/>
        <v/>
      </c>
      <c r="C25" s="213" t="str">
        <f t="shared" si="18"/>
        <v/>
      </c>
      <c r="D25" s="214" t="str">
        <f t="shared" si="18"/>
        <v/>
      </c>
      <c r="E25" s="213" t="str">
        <f t="shared" si="18"/>
        <v/>
      </c>
      <c r="F25" s="214" t="str">
        <f t="shared" si="18"/>
        <v/>
      </c>
      <c r="G25" s="160"/>
      <c r="H25" s="160"/>
      <c r="I25" s="16"/>
      <c r="J25" s="16"/>
      <c r="K25" s="160" t="str">
        <f t="shared" si="1"/>
        <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66"/>
      <c r="AN25" s="267"/>
      <c r="AO25" s="267"/>
      <c r="AP25" s="267"/>
      <c r="AQ25" s="267"/>
      <c r="AR25" s="267"/>
      <c r="AS25" s="267"/>
      <c r="AT25" s="267"/>
      <c r="AU25" s="267"/>
      <c r="AV25" s="267"/>
      <c r="AW25" s="254" t="str">
        <f t="shared" si="2"/>
        <v/>
      </c>
      <c r="AX25" s="254" t="str">
        <f t="shared" si="9"/>
        <v/>
      </c>
      <c r="AY25" s="254">
        <v>8</v>
      </c>
      <c r="AZ25" s="254" t="str">
        <f>'RINCIAN PROG TAHUNAN'!Q23</f>
        <v/>
      </c>
      <c r="BA25" s="254" t="str">
        <f>'RINCIAN PROG TAHUNAN'!R23</f>
        <v/>
      </c>
      <c r="BB25" s="255" t="str">
        <f>'RINCIAN PROG TAHUNAN'!S23</f>
        <v/>
      </c>
      <c r="BC25" s="254" t="str">
        <f>'RINCIAN PROG TAHUNAN'!T23</f>
        <v/>
      </c>
      <c r="BD25" s="255" t="str">
        <f>'RINCIAN PROG TAHUNAN'!U23</f>
        <v/>
      </c>
      <c r="BE25" s="254" t="str">
        <f>'RINCIAN PROG TAHUNAN'!V23</f>
        <v/>
      </c>
      <c r="BG25" s="254" t="str">
        <f t="shared" si="3"/>
        <v/>
      </c>
      <c r="BH25" s="254" t="str">
        <f t="shared" si="10"/>
        <v/>
      </c>
      <c r="BJ25" s="254" t="str">
        <f>'RINCIAN PROG TAHUNAN'!Y23</f>
        <v/>
      </c>
      <c r="BK25" s="255" t="str">
        <f>'RINCIAN PROG TAHUNAN'!Z23</f>
        <v/>
      </c>
      <c r="BL25" s="255" t="str">
        <f>'RINCIAN PROG TAHUNAN'!AA23</f>
        <v/>
      </c>
      <c r="BM25" s="254" t="str">
        <f>'RINCIAN PROG TAHUNAN'!AB23</f>
        <v/>
      </c>
      <c r="BN25" s="255" t="str">
        <f>'RINCIAN PROG TAHUNAN'!AC23</f>
        <v/>
      </c>
      <c r="BO25" s="254" t="str">
        <f>'RINCIAN PROG TAHUNAN'!AD23</f>
        <v/>
      </c>
      <c r="BP25" s="254" t="str">
        <f t="shared" si="4"/>
        <v/>
      </c>
      <c r="BQ25" s="255" t="str">
        <f t="shared" si="5"/>
        <v/>
      </c>
      <c r="BR25" s="255" t="str">
        <f t="shared" si="19"/>
        <v/>
      </c>
      <c r="BS25" s="254" t="str">
        <f t="shared" si="6"/>
        <v/>
      </c>
      <c r="BT25" s="255" t="str">
        <f t="shared" si="7"/>
        <v/>
      </c>
      <c r="BU25" s="254" t="str">
        <f t="shared" si="8"/>
        <v/>
      </c>
      <c r="BV25" s="254" t="str">
        <f t="shared" si="11"/>
        <v/>
      </c>
      <c r="BW25" s="254" t="str">
        <f t="shared" si="12"/>
        <v/>
      </c>
      <c r="BX25" s="255" t="str">
        <f t="shared" si="13"/>
        <v/>
      </c>
      <c r="BY25" s="254" t="str">
        <f t="shared" si="14"/>
        <v/>
      </c>
      <c r="BZ25" s="255" t="str">
        <f t="shared" si="15"/>
        <v/>
      </c>
      <c r="CA25" s="254" t="str">
        <f t="shared" si="16"/>
        <v/>
      </c>
      <c r="CB25" s="262"/>
      <c r="CC25" s="262"/>
      <c r="CD25" s="262"/>
      <c r="CE25" s="262"/>
      <c r="CF25" s="262"/>
      <c r="CG25" s="262"/>
      <c r="CH25" s="262"/>
      <c r="CI25" s="262"/>
      <c r="CJ25" s="262"/>
      <c r="CK25" s="262"/>
      <c r="CL25" s="262"/>
      <c r="CM25" s="262"/>
      <c r="CN25" s="262"/>
      <c r="CO25" s="262"/>
    </row>
    <row r="26" spans="2:93" ht="66.75" customHeight="1" x14ac:dyDescent="0.2">
      <c r="B26" s="213" t="str">
        <f t="shared" si="17"/>
        <v/>
      </c>
      <c r="C26" s="213" t="str">
        <f t="shared" si="18"/>
        <v/>
      </c>
      <c r="D26" s="214" t="str">
        <f t="shared" si="18"/>
        <v/>
      </c>
      <c r="E26" s="213" t="str">
        <f t="shared" si="18"/>
        <v/>
      </c>
      <c r="F26" s="214" t="str">
        <f t="shared" si="18"/>
        <v/>
      </c>
      <c r="G26" s="160"/>
      <c r="H26" s="160"/>
      <c r="I26" s="16"/>
      <c r="J26" s="16"/>
      <c r="K26" s="160" t="str">
        <f t="shared" si="1"/>
        <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66"/>
      <c r="AN26" s="267"/>
      <c r="AO26" s="267"/>
      <c r="AP26" s="267"/>
      <c r="AQ26" s="267"/>
      <c r="AR26" s="267"/>
      <c r="AS26" s="267"/>
      <c r="AT26" s="267"/>
      <c r="AU26" s="267"/>
      <c r="AV26" s="267"/>
      <c r="AW26" s="254" t="str">
        <f t="shared" si="2"/>
        <v/>
      </c>
      <c r="AX26" s="254" t="str">
        <f t="shared" si="9"/>
        <v/>
      </c>
      <c r="AY26" s="254">
        <v>9</v>
      </c>
      <c r="AZ26" s="254" t="str">
        <f>'RINCIAN PROG TAHUNAN'!Q24</f>
        <v/>
      </c>
      <c r="BA26" s="254" t="str">
        <f>'RINCIAN PROG TAHUNAN'!R24</f>
        <v/>
      </c>
      <c r="BB26" s="255" t="str">
        <f>'RINCIAN PROG TAHUNAN'!S24</f>
        <v/>
      </c>
      <c r="BC26" s="254" t="str">
        <f>'RINCIAN PROG TAHUNAN'!T24</f>
        <v/>
      </c>
      <c r="BD26" s="255" t="str">
        <f>'RINCIAN PROG TAHUNAN'!U24</f>
        <v/>
      </c>
      <c r="BE26" s="254" t="str">
        <f>'RINCIAN PROG TAHUNAN'!V24</f>
        <v/>
      </c>
      <c r="BG26" s="254" t="str">
        <f t="shared" si="3"/>
        <v/>
      </c>
      <c r="BH26" s="254" t="str">
        <f t="shared" si="10"/>
        <v/>
      </c>
      <c r="BJ26" s="254" t="str">
        <f>'RINCIAN PROG TAHUNAN'!Y24</f>
        <v/>
      </c>
      <c r="BK26" s="255" t="str">
        <f>'RINCIAN PROG TAHUNAN'!Z24</f>
        <v/>
      </c>
      <c r="BL26" s="255" t="str">
        <f>'RINCIAN PROG TAHUNAN'!AA24</f>
        <v/>
      </c>
      <c r="BM26" s="254" t="str">
        <f>'RINCIAN PROG TAHUNAN'!AB24</f>
        <v/>
      </c>
      <c r="BN26" s="255" t="str">
        <f>'RINCIAN PROG TAHUNAN'!AC24</f>
        <v/>
      </c>
      <c r="BO26" s="254" t="str">
        <f>'RINCIAN PROG TAHUNAN'!AD24</f>
        <v/>
      </c>
      <c r="BP26" s="254" t="str">
        <f t="shared" si="4"/>
        <v/>
      </c>
      <c r="BQ26" s="255" t="str">
        <f t="shared" si="5"/>
        <v/>
      </c>
      <c r="BR26" s="255" t="str">
        <f t="shared" si="19"/>
        <v/>
      </c>
      <c r="BS26" s="254" t="str">
        <f t="shared" si="6"/>
        <v/>
      </c>
      <c r="BT26" s="255" t="str">
        <f t="shared" si="7"/>
        <v/>
      </c>
      <c r="BU26" s="254" t="str">
        <f t="shared" si="8"/>
        <v/>
      </c>
      <c r="BV26" s="254" t="str">
        <f t="shared" si="11"/>
        <v/>
      </c>
      <c r="BW26" s="254" t="str">
        <f t="shared" si="12"/>
        <v/>
      </c>
      <c r="BX26" s="255" t="str">
        <f t="shared" si="13"/>
        <v/>
      </c>
      <c r="BY26" s="254" t="str">
        <f t="shared" si="14"/>
        <v/>
      </c>
      <c r="BZ26" s="255" t="str">
        <f t="shared" si="15"/>
        <v/>
      </c>
      <c r="CA26" s="254" t="str">
        <f t="shared" si="16"/>
        <v/>
      </c>
      <c r="CB26" s="262"/>
      <c r="CC26" s="262"/>
      <c r="CD26" s="262"/>
      <c r="CE26" s="262"/>
      <c r="CF26" s="262"/>
      <c r="CG26" s="262"/>
      <c r="CH26" s="262"/>
      <c r="CI26" s="262"/>
      <c r="CJ26" s="262"/>
      <c r="CK26" s="262"/>
      <c r="CL26" s="262"/>
      <c r="CM26" s="262"/>
      <c r="CN26" s="262"/>
      <c r="CO26" s="262"/>
    </row>
    <row r="27" spans="2:93" ht="66.75" customHeight="1" x14ac:dyDescent="0.2">
      <c r="B27" s="213" t="str">
        <f t="shared" si="17"/>
        <v/>
      </c>
      <c r="C27" s="213" t="str">
        <f t="shared" si="18"/>
        <v/>
      </c>
      <c r="D27" s="214" t="str">
        <f t="shared" si="18"/>
        <v/>
      </c>
      <c r="E27" s="213" t="str">
        <f t="shared" si="18"/>
        <v/>
      </c>
      <c r="F27" s="214" t="str">
        <f t="shared" si="18"/>
        <v/>
      </c>
      <c r="G27" s="160"/>
      <c r="H27" s="160"/>
      <c r="I27" s="16"/>
      <c r="J27" s="16"/>
      <c r="K27" s="160" t="str">
        <f t="shared" si="1"/>
        <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66"/>
      <c r="AN27" s="267"/>
      <c r="AO27" s="267"/>
      <c r="AP27" s="267"/>
      <c r="AQ27" s="267"/>
      <c r="AR27" s="267"/>
      <c r="AS27" s="267"/>
      <c r="AT27" s="267"/>
      <c r="AU27" s="267"/>
      <c r="AV27" s="267"/>
      <c r="AW27" s="254" t="str">
        <f t="shared" si="2"/>
        <v/>
      </c>
      <c r="AX27" s="254" t="str">
        <f t="shared" si="9"/>
        <v/>
      </c>
      <c r="AY27" s="254">
        <v>10</v>
      </c>
      <c r="AZ27" s="254" t="str">
        <f>'RINCIAN PROG TAHUNAN'!Q25</f>
        <v/>
      </c>
      <c r="BA27" s="254" t="str">
        <f>'RINCIAN PROG TAHUNAN'!R25</f>
        <v/>
      </c>
      <c r="BB27" s="255" t="str">
        <f>'RINCIAN PROG TAHUNAN'!S25</f>
        <v/>
      </c>
      <c r="BC27" s="254" t="str">
        <f>'RINCIAN PROG TAHUNAN'!T25</f>
        <v/>
      </c>
      <c r="BD27" s="255" t="str">
        <f>'RINCIAN PROG TAHUNAN'!U25</f>
        <v/>
      </c>
      <c r="BE27" s="254" t="str">
        <f>'RINCIAN PROG TAHUNAN'!V25</f>
        <v/>
      </c>
      <c r="BG27" s="254" t="str">
        <f t="shared" si="3"/>
        <v/>
      </c>
      <c r="BH27" s="254" t="str">
        <f t="shared" si="10"/>
        <v/>
      </c>
      <c r="BJ27" s="254" t="str">
        <f>'RINCIAN PROG TAHUNAN'!Y25</f>
        <v/>
      </c>
      <c r="BK27" s="255" t="str">
        <f>'RINCIAN PROG TAHUNAN'!Z25</f>
        <v/>
      </c>
      <c r="BL27" s="255" t="str">
        <f>'RINCIAN PROG TAHUNAN'!AA25</f>
        <v/>
      </c>
      <c r="BM27" s="254" t="str">
        <f>'RINCIAN PROG TAHUNAN'!AB25</f>
        <v/>
      </c>
      <c r="BN27" s="255" t="str">
        <f>'RINCIAN PROG TAHUNAN'!AC25</f>
        <v/>
      </c>
      <c r="BO27" s="254" t="str">
        <f>'RINCIAN PROG TAHUNAN'!AD25</f>
        <v/>
      </c>
      <c r="BP27" s="254" t="str">
        <f t="shared" si="4"/>
        <v/>
      </c>
      <c r="BQ27" s="255" t="str">
        <f t="shared" si="5"/>
        <v/>
      </c>
      <c r="BR27" s="255" t="str">
        <f t="shared" si="19"/>
        <v/>
      </c>
      <c r="BS27" s="254" t="str">
        <f t="shared" si="6"/>
        <v/>
      </c>
      <c r="BT27" s="255" t="str">
        <f t="shared" si="7"/>
        <v/>
      </c>
      <c r="BU27" s="254" t="str">
        <f t="shared" si="8"/>
        <v/>
      </c>
      <c r="BV27" s="254" t="str">
        <f t="shared" si="11"/>
        <v/>
      </c>
      <c r="BW27" s="254" t="str">
        <f t="shared" si="12"/>
        <v/>
      </c>
      <c r="BX27" s="255" t="str">
        <f t="shared" si="13"/>
        <v/>
      </c>
      <c r="BY27" s="254" t="str">
        <f t="shared" si="14"/>
        <v/>
      </c>
      <c r="BZ27" s="255" t="str">
        <f t="shared" si="15"/>
        <v/>
      </c>
      <c r="CA27" s="254" t="str">
        <f t="shared" si="16"/>
        <v/>
      </c>
      <c r="CB27" s="262"/>
      <c r="CC27" s="262"/>
      <c r="CD27" s="262"/>
      <c r="CE27" s="262"/>
      <c r="CF27" s="262"/>
      <c r="CG27" s="262"/>
      <c r="CH27" s="262"/>
      <c r="CI27" s="262"/>
      <c r="CJ27" s="262"/>
      <c r="CK27" s="262"/>
      <c r="CL27" s="262"/>
      <c r="CM27" s="262"/>
      <c r="CN27" s="262"/>
      <c r="CO27" s="262"/>
    </row>
    <row r="28" spans="2:93" ht="66.75" customHeight="1" x14ac:dyDescent="0.2">
      <c r="B28" s="213" t="str">
        <f t="shared" si="17"/>
        <v/>
      </c>
      <c r="C28" s="213" t="str">
        <f t="shared" si="18"/>
        <v/>
      </c>
      <c r="D28" s="214" t="str">
        <f t="shared" si="18"/>
        <v/>
      </c>
      <c r="E28" s="213" t="str">
        <f t="shared" si="18"/>
        <v/>
      </c>
      <c r="F28" s="214" t="str">
        <f t="shared" si="18"/>
        <v/>
      </c>
      <c r="G28" s="160"/>
      <c r="H28" s="160"/>
      <c r="I28" s="16"/>
      <c r="J28" s="16"/>
      <c r="K28" s="160" t="str">
        <f t="shared" si="1"/>
        <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66"/>
      <c r="AN28" s="267"/>
      <c r="AO28" s="267"/>
      <c r="AP28" s="267"/>
      <c r="AQ28" s="267"/>
      <c r="AR28" s="267"/>
      <c r="AS28" s="267"/>
      <c r="AT28" s="267"/>
      <c r="AU28" s="267"/>
      <c r="AV28" s="267"/>
      <c r="AW28" s="254" t="str">
        <f t="shared" si="2"/>
        <v/>
      </c>
      <c r="AX28" s="254" t="str">
        <f t="shared" si="9"/>
        <v/>
      </c>
      <c r="AY28" s="254">
        <v>11</v>
      </c>
      <c r="AZ28" s="254" t="str">
        <f>'RINCIAN PROG TAHUNAN'!Q26</f>
        <v/>
      </c>
      <c r="BA28" s="254" t="str">
        <f>'RINCIAN PROG TAHUNAN'!R26</f>
        <v/>
      </c>
      <c r="BB28" s="255" t="str">
        <f>'RINCIAN PROG TAHUNAN'!S26</f>
        <v/>
      </c>
      <c r="BC28" s="254" t="str">
        <f>'RINCIAN PROG TAHUNAN'!T26</f>
        <v/>
      </c>
      <c r="BD28" s="255" t="str">
        <f>'RINCIAN PROG TAHUNAN'!U26</f>
        <v/>
      </c>
      <c r="BE28" s="254" t="str">
        <f>'RINCIAN PROG TAHUNAN'!V26</f>
        <v/>
      </c>
      <c r="BG28" s="254" t="str">
        <f t="shared" si="3"/>
        <v/>
      </c>
      <c r="BH28" s="254" t="str">
        <f t="shared" si="10"/>
        <v/>
      </c>
      <c r="BJ28" s="254" t="str">
        <f>'RINCIAN PROG TAHUNAN'!Y26</f>
        <v/>
      </c>
      <c r="BK28" s="255" t="str">
        <f>'RINCIAN PROG TAHUNAN'!Z26</f>
        <v/>
      </c>
      <c r="BL28" s="255" t="str">
        <f>'RINCIAN PROG TAHUNAN'!AA26</f>
        <v/>
      </c>
      <c r="BM28" s="254" t="str">
        <f>'RINCIAN PROG TAHUNAN'!AB26</f>
        <v/>
      </c>
      <c r="BN28" s="255" t="str">
        <f>'RINCIAN PROG TAHUNAN'!AC26</f>
        <v/>
      </c>
      <c r="BO28" s="254" t="str">
        <f>'RINCIAN PROG TAHUNAN'!AD26</f>
        <v/>
      </c>
      <c r="BP28" s="254" t="str">
        <f t="shared" si="4"/>
        <v/>
      </c>
      <c r="BQ28" s="255" t="str">
        <f t="shared" si="5"/>
        <v/>
      </c>
      <c r="BR28" s="255" t="str">
        <f t="shared" si="19"/>
        <v/>
      </c>
      <c r="BS28" s="254" t="str">
        <f t="shared" si="6"/>
        <v/>
      </c>
      <c r="BT28" s="255" t="str">
        <f t="shared" si="7"/>
        <v/>
      </c>
      <c r="BU28" s="254" t="str">
        <f t="shared" si="8"/>
        <v/>
      </c>
      <c r="BV28" s="254" t="str">
        <f t="shared" si="11"/>
        <v/>
      </c>
      <c r="BW28" s="254" t="str">
        <f t="shared" si="12"/>
        <v/>
      </c>
      <c r="BX28" s="255" t="str">
        <f t="shared" si="13"/>
        <v/>
      </c>
      <c r="BY28" s="254" t="str">
        <f t="shared" si="14"/>
        <v/>
      </c>
      <c r="BZ28" s="255" t="str">
        <f t="shared" si="15"/>
        <v/>
      </c>
      <c r="CA28" s="254" t="str">
        <f t="shared" si="16"/>
        <v/>
      </c>
      <c r="CB28" s="262"/>
      <c r="CC28" s="262"/>
      <c r="CD28" s="262"/>
      <c r="CE28" s="262"/>
      <c r="CF28" s="262"/>
      <c r="CG28" s="262"/>
      <c r="CH28" s="262"/>
      <c r="CI28" s="262"/>
      <c r="CJ28" s="262"/>
      <c r="CK28" s="262"/>
      <c r="CL28" s="262"/>
      <c r="CM28" s="262"/>
      <c r="CN28" s="262"/>
      <c r="CO28" s="262"/>
    </row>
    <row r="29" spans="2:93" ht="66.75" customHeight="1" x14ac:dyDescent="0.2">
      <c r="B29" s="213" t="str">
        <f t="shared" si="17"/>
        <v/>
      </c>
      <c r="C29" s="213" t="str">
        <f t="shared" si="18"/>
        <v/>
      </c>
      <c r="D29" s="214" t="str">
        <f t="shared" si="18"/>
        <v/>
      </c>
      <c r="E29" s="213" t="str">
        <f t="shared" si="18"/>
        <v/>
      </c>
      <c r="F29" s="214" t="str">
        <f t="shared" si="18"/>
        <v/>
      </c>
      <c r="G29" s="160"/>
      <c r="H29" s="160"/>
      <c r="I29" s="16"/>
      <c r="J29" s="16"/>
      <c r="K29" s="160" t="str">
        <f t="shared" si="1"/>
        <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66"/>
      <c r="AN29" s="267"/>
      <c r="AO29" s="267"/>
      <c r="AP29" s="267"/>
      <c r="AQ29" s="267"/>
      <c r="AR29" s="267"/>
      <c r="AS29" s="267"/>
      <c r="AT29" s="267"/>
      <c r="AU29" s="267"/>
      <c r="AV29" s="267"/>
      <c r="AW29" s="254" t="str">
        <f>IFERROR(SMALL($AX$18:$AX$32,ROW(13:13)),"")</f>
        <v/>
      </c>
      <c r="AX29" s="254" t="str">
        <f t="shared" si="9"/>
        <v/>
      </c>
      <c r="AY29" s="254">
        <v>12</v>
      </c>
      <c r="AZ29" s="254" t="str">
        <f>'RINCIAN PROG TAHUNAN'!Q27</f>
        <v/>
      </c>
      <c r="BA29" s="254" t="str">
        <f>'RINCIAN PROG TAHUNAN'!R27</f>
        <v/>
      </c>
      <c r="BB29" s="255" t="str">
        <f>'RINCIAN PROG TAHUNAN'!S27</f>
        <v/>
      </c>
      <c r="BC29" s="254" t="str">
        <f>'RINCIAN PROG TAHUNAN'!T27</f>
        <v/>
      </c>
      <c r="BD29" s="255" t="str">
        <f>'RINCIAN PROG TAHUNAN'!U27</f>
        <v/>
      </c>
      <c r="BE29" s="254" t="str">
        <f>'RINCIAN PROG TAHUNAN'!V27</f>
        <v/>
      </c>
      <c r="BG29" s="254" t="str">
        <f>IFERROR(SMALL($BH$18:$BH$32,ROW(13:13)),"")</f>
        <v/>
      </c>
      <c r="BH29" s="254" t="str">
        <f t="shared" si="10"/>
        <v/>
      </c>
      <c r="BJ29" s="254" t="str">
        <f>'RINCIAN PROG TAHUNAN'!Y27</f>
        <v/>
      </c>
      <c r="BK29" s="255" t="str">
        <f>'RINCIAN PROG TAHUNAN'!Z27</f>
        <v/>
      </c>
      <c r="BL29" s="255" t="str">
        <f>'RINCIAN PROG TAHUNAN'!AA27</f>
        <v/>
      </c>
      <c r="BM29" s="254" t="str">
        <f>'RINCIAN PROG TAHUNAN'!AB27</f>
        <v/>
      </c>
      <c r="BN29" s="255" t="str">
        <f>'RINCIAN PROG TAHUNAN'!AC27</f>
        <v/>
      </c>
      <c r="BO29" s="254" t="str">
        <f>'RINCIAN PROG TAHUNAN'!AD27</f>
        <v/>
      </c>
      <c r="BP29" s="254" t="str">
        <f t="shared" si="4"/>
        <v/>
      </c>
      <c r="BQ29" s="255" t="str">
        <f t="shared" si="5"/>
        <v/>
      </c>
      <c r="BR29" s="255" t="str">
        <f t="shared" si="19"/>
        <v/>
      </c>
      <c r="BS29" s="254" t="str">
        <f t="shared" si="6"/>
        <v/>
      </c>
      <c r="BT29" s="255" t="str">
        <f t="shared" si="7"/>
        <v/>
      </c>
      <c r="BU29" s="254" t="str">
        <f t="shared" si="8"/>
        <v/>
      </c>
      <c r="BV29" s="254" t="str">
        <f t="shared" si="11"/>
        <v/>
      </c>
      <c r="BW29" s="254" t="str">
        <f t="shared" si="12"/>
        <v/>
      </c>
      <c r="BX29" s="255" t="str">
        <f t="shared" si="13"/>
        <v/>
      </c>
      <c r="BY29" s="254" t="str">
        <f t="shared" si="14"/>
        <v/>
      </c>
      <c r="BZ29" s="255" t="str">
        <f t="shared" si="15"/>
        <v/>
      </c>
      <c r="CA29" s="254" t="str">
        <f t="shared" si="16"/>
        <v/>
      </c>
      <c r="CB29" s="262"/>
      <c r="CC29" s="262"/>
      <c r="CD29" s="262"/>
      <c r="CE29" s="262"/>
      <c r="CF29" s="262"/>
      <c r="CG29" s="262"/>
      <c r="CH29" s="262"/>
      <c r="CI29" s="262"/>
      <c r="CJ29" s="262"/>
      <c r="CK29" s="262"/>
      <c r="CL29" s="262"/>
      <c r="CM29" s="262"/>
      <c r="CN29" s="262"/>
      <c r="CO29" s="262"/>
    </row>
    <row r="30" spans="2:93" ht="66.75" customHeight="1" x14ac:dyDescent="0.2">
      <c r="B30" s="213" t="str">
        <f t="shared" si="17"/>
        <v/>
      </c>
      <c r="C30" s="213" t="str">
        <f t="shared" si="18"/>
        <v/>
      </c>
      <c r="D30" s="214" t="str">
        <f t="shared" si="18"/>
        <v/>
      </c>
      <c r="E30" s="213" t="str">
        <f t="shared" si="18"/>
        <v/>
      </c>
      <c r="F30" s="214" t="str">
        <f t="shared" si="18"/>
        <v/>
      </c>
      <c r="G30" s="160"/>
      <c r="H30" s="160"/>
      <c r="I30" s="16"/>
      <c r="J30" s="16"/>
      <c r="K30" s="160" t="str">
        <f t="shared" si="1"/>
        <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66"/>
      <c r="AN30" s="267"/>
      <c r="AO30" s="267"/>
      <c r="AP30" s="267"/>
      <c r="AQ30" s="267"/>
      <c r="AR30" s="267"/>
      <c r="AS30" s="267"/>
      <c r="AT30" s="267"/>
      <c r="AU30" s="267"/>
      <c r="AV30" s="267"/>
      <c r="AW30" s="254" t="str">
        <f>IFERROR(SMALL($AX$18:$AX$32,ROW(14:14)),"")</f>
        <v/>
      </c>
      <c r="AX30" s="254" t="str">
        <f t="shared" si="9"/>
        <v/>
      </c>
      <c r="AY30" s="254">
        <v>13</v>
      </c>
      <c r="AZ30" s="254" t="str">
        <f>'RINCIAN PROG TAHUNAN'!Q28</f>
        <v/>
      </c>
      <c r="BA30" s="254" t="str">
        <f>'RINCIAN PROG TAHUNAN'!R28</f>
        <v/>
      </c>
      <c r="BB30" s="255" t="str">
        <f>'RINCIAN PROG TAHUNAN'!S28</f>
        <v/>
      </c>
      <c r="BC30" s="254" t="str">
        <f>'RINCIAN PROG TAHUNAN'!T28</f>
        <v/>
      </c>
      <c r="BD30" s="255" t="str">
        <f>'RINCIAN PROG TAHUNAN'!U28</f>
        <v/>
      </c>
      <c r="BE30" s="254" t="str">
        <f>'RINCIAN PROG TAHUNAN'!V28</f>
        <v/>
      </c>
      <c r="BG30" s="254" t="str">
        <f>IFERROR(SMALL($BH$18:$BH$32,ROW(14:14)),"")</f>
        <v/>
      </c>
      <c r="BH30" s="254" t="str">
        <f t="shared" si="10"/>
        <v/>
      </c>
      <c r="BJ30" s="254" t="str">
        <f>'RINCIAN PROG TAHUNAN'!Y28</f>
        <v/>
      </c>
      <c r="BK30" s="255" t="str">
        <f>'RINCIAN PROG TAHUNAN'!Z28</f>
        <v/>
      </c>
      <c r="BL30" s="255" t="str">
        <f>'RINCIAN PROG TAHUNAN'!AA28</f>
        <v/>
      </c>
      <c r="BM30" s="254" t="str">
        <f>'RINCIAN PROG TAHUNAN'!AB28</f>
        <v/>
      </c>
      <c r="BN30" s="255" t="str">
        <f>'RINCIAN PROG TAHUNAN'!AC28</f>
        <v/>
      </c>
      <c r="BO30" s="254" t="str">
        <f>'RINCIAN PROG TAHUNAN'!AD28</f>
        <v/>
      </c>
      <c r="BP30" s="254" t="str">
        <f t="shared" si="4"/>
        <v/>
      </c>
      <c r="BQ30" s="255" t="str">
        <f t="shared" si="5"/>
        <v/>
      </c>
      <c r="BR30" s="255" t="str">
        <f t="shared" si="19"/>
        <v/>
      </c>
      <c r="BS30" s="254" t="str">
        <f t="shared" si="6"/>
        <v/>
      </c>
      <c r="BT30" s="255" t="str">
        <f t="shared" si="7"/>
        <v/>
      </c>
      <c r="BU30" s="254" t="str">
        <f t="shared" si="8"/>
        <v/>
      </c>
      <c r="BV30" s="254" t="str">
        <f t="shared" si="11"/>
        <v/>
      </c>
      <c r="BW30" s="254" t="str">
        <f t="shared" si="12"/>
        <v/>
      </c>
      <c r="BX30" s="255" t="str">
        <f t="shared" si="13"/>
        <v/>
      </c>
      <c r="BY30" s="254" t="str">
        <f t="shared" si="14"/>
        <v/>
      </c>
      <c r="BZ30" s="255" t="str">
        <f t="shared" si="15"/>
        <v/>
      </c>
      <c r="CA30" s="254" t="str">
        <f t="shared" si="16"/>
        <v/>
      </c>
      <c r="CB30" s="262"/>
      <c r="CC30" s="262"/>
      <c r="CD30" s="262"/>
      <c r="CE30" s="262"/>
      <c r="CF30" s="262"/>
      <c r="CG30" s="262"/>
      <c r="CH30" s="262"/>
      <c r="CI30" s="262"/>
      <c r="CJ30" s="262"/>
      <c r="CK30" s="262"/>
      <c r="CL30" s="262"/>
      <c r="CM30" s="262"/>
      <c r="CN30" s="262"/>
      <c r="CO30" s="262"/>
    </row>
    <row r="31" spans="2:93" ht="66.75" customHeight="1" x14ac:dyDescent="0.2">
      <c r="B31" s="213" t="str">
        <f t="shared" si="17"/>
        <v/>
      </c>
      <c r="C31" s="213" t="str">
        <f t="shared" si="18"/>
        <v/>
      </c>
      <c r="D31" s="214" t="str">
        <f t="shared" si="18"/>
        <v/>
      </c>
      <c r="E31" s="213" t="str">
        <f t="shared" si="18"/>
        <v/>
      </c>
      <c r="F31" s="214" t="str">
        <f t="shared" si="18"/>
        <v/>
      </c>
      <c r="G31" s="160"/>
      <c r="H31" s="160"/>
      <c r="I31" s="16"/>
      <c r="J31" s="16"/>
      <c r="K31" s="160" t="str">
        <f t="shared" si="1"/>
        <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66"/>
      <c r="AN31" s="267"/>
      <c r="AO31" s="267"/>
      <c r="AP31" s="267"/>
      <c r="AQ31" s="267"/>
      <c r="AR31" s="267"/>
      <c r="AS31" s="267"/>
      <c r="AT31" s="267"/>
      <c r="AU31" s="267"/>
      <c r="AV31" s="267"/>
      <c r="AW31" s="254" t="str">
        <f>IFERROR(SMALL($AX$18:$AX$32,ROW(15:15)),"")</f>
        <v/>
      </c>
      <c r="AX31" s="254" t="str">
        <f t="shared" si="9"/>
        <v/>
      </c>
      <c r="AY31" s="254">
        <v>14</v>
      </c>
      <c r="AZ31" s="254" t="str">
        <f>'RINCIAN PROG TAHUNAN'!Q29</f>
        <v/>
      </c>
      <c r="BA31" s="254" t="str">
        <f>'RINCIAN PROG TAHUNAN'!R29</f>
        <v/>
      </c>
      <c r="BB31" s="255" t="str">
        <f>'RINCIAN PROG TAHUNAN'!S29</f>
        <v/>
      </c>
      <c r="BC31" s="254" t="str">
        <f>'RINCIAN PROG TAHUNAN'!T29</f>
        <v/>
      </c>
      <c r="BD31" s="255" t="str">
        <f>'RINCIAN PROG TAHUNAN'!U29</f>
        <v/>
      </c>
      <c r="BE31" s="254" t="str">
        <f>'RINCIAN PROG TAHUNAN'!V29</f>
        <v/>
      </c>
      <c r="BG31" s="254" t="str">
        <f>IFERROR(SMALL($BH$18:$BH$32,ROW(15:15)),"")</f>
        <v/>
      </c>
      <c r="BH31" s="254" t="str">
        <f t="shared" si="10"/>
        <v/>
      </c>
      <c r="BJ31" s="254" t="str">
        <f>'RINCIAN PROG TAHUNAN'!Y29</f>
        <v/>
      </c>
      <c r="BK31" s="255" t="str">
        <f>'RINCIAN PROG TAHUNAN'!Z29</f>
        <v/>
      </c>
      <c r="BL31" s="255" t="str">
        <f>'RINCIAN PROG TAHUNAN'!AA29</f>
        <v/>
      </c>
      <c r="BM31" s="254" t="str">
        <f>'RINCIAN PROG TAHUNAN'!AB29</f>
        <v/>
      </c>
      <c r="BN31" s="255" t="str">
        <f>'RINCIAN PROG TAHUNAN'!AC29</f>
        <v/>
      </c>
      <c r="BO31" s="254" t="str">
        <f>'RINCIAN PROG TAHUNAN'!AD29</f>
        <v/>
      </c>
      <c r="BP31" s="254" t="str">
        <f t="shared" si="4"/>
        <v/>
      </c>
      <c r="BQ31" s="255" t="str">
        <f t="shared" si="5"/>
        <v/>
      </c>
      <c r="BR31" s="255" t="str">
        <f t="shared" si="19"/>
        <v/>
      </c>
      <c r="BS31" s="254" t="str">
        <f t="shared" si="6"/>
        <v/>
      </c>
      <c r="BT31" s="255" t="str">
        <f t="shared" si="7"/>
        <v/>
      </c>
      <c r="BU31" s="254" t="str">
        <f t="shared" si="8"/>
        <v/>
      </c>
      <c r="BV31" s="254" t="str">
        <f t="shared" si="11"/>
        <v/>
      </c>
      <c r="BW31" s="254" t="str">
        <f t="shared" si="12"/>
        <v/>
      </c>
      <c r="BX31" s="255" t="str">
        <f t="shared" si="13"/>
        <v/>
      </c>
      <c r="BY31" s="254" t="str">
        <f t="shared" si="14"/>
        <v/>
      </c>
      <c r="BZ31" s="255" t="str">
        <f t="shared" si="15"/>
        <v/>
      </c>
      <c r="CA31" s="254" t="str">
        <f t="shared" si="16"/>
        <v/>
      </c>
      <c r="CB31" s="262"/>
      <c r="CC31" s="262"/>
      <c r="CD31" s="262"/>
      <c r="CE31" s="262"/>
      <c r="CF31" s="262"/>
      <c r="CG31" s="262"/>
      <c r="CH31" s="262"/>
      <c r="CI31" s="262"/>
      <c r="CJ31" s="262"/>
      <c r="CK31" s="262"/>
      <c r="CL31" s="262"/>
      <c r="CM31" s="262"/>
      <c r="CN31" s="262"/>
      <c r="CO31" s="262"/>
    </row>
    <row r="32" spans="2:93" ht="66.75" customHeight="1" x14ac:dyDescent="0.2">
      <c r="B32" s="222" t="str">
        <f t="shared" si="17"/>
        <v/>
      </c>
      <c r="C32" s="213" t="str">
        <f t="shared" si="18"/>
        <v/>
      </c>
      <c r="D32" s="214" t="str">
        <f t="shared" si="18"/>
        <v/>
      </c>
      <c r="E32" s="213" t="str">
        <f t="shared" si="18"/>
        <v/>
      </c>
      <c r="F32" s="214" t="str">
        <f t="shared" si="18"/>
        <v/>
      </c>
      <c r="G32" s="160"/>
      <c r="H32" s="160"/>
      <c r="I32" s="223"/>
      <c r="J32" s="223"/>
      <c r="K32" s="160" t="str">
        <f t="shared" si="1"/>
        <v/>
      </c>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66"/>
      <c r="AN32" s="267"/>
      <c r="AO32" s="267"/>
      <c r="AP32" s="267"/>
      <c r="AQ32" s="267"/>
      <c r="AR32" s="267"/>
      <c r="AS32" s="267"/>
      <c r="AT32" s="267"/>
      <c r="AU32" s="267"/>
      <c r="AV32" s="267"/>
      <c r="AW32" s="254" t="str">
        <f>IFERROR(SMALL($AX$18:$AX$32,ROW(16:16)),"")</f>
        <v/>
      </c>
      <c r="AX32" s="254" t="str">
        <f t="shared" si="9"/>
        <v/>
      </c>
      <c r="AY32" s="254">
        <v>15</v>
      </c>
      <c r="AZ32" s="254" t="str">
        <f>'RINCIAN PROG TAHUNAN'!Q30</f>
        <v/>
      </c>
      <c r="BA32" s="254" t="str">
        <f>'RINCIAN PROG TAHUNAN'!R30</f>
        <v/>
      </c>
      <c r="BB32" s="255" t="str">
        <f>'RINCIAN PROG TAHUNAN'!S30</f>
        <v/>
      </c>
      <c r="BC32" s="254" t="str">
        <f>'RINCIAN PROG TAHUNAN'!T30</f>
        <v/>
      </c>
      <c r="BD32" s="255" t="str">
        <f>'RINCIAN PROG TAHUNAN'!U30</f>
        <v/>
      </c>
      <c r="BE32" s="254" t="str">
        <f>'RINCIAN PROG TAHUNAN'!V30</f>
        <v/>
      </c>
      <c r="BG32" s="254" t="str">
        <f>IFERROR(SMALL($BH$18:$BH$32,ROW(16:16)),"")</f>
        <v/>
      </c>
      <c r="BH32" s="254" t="str">
        <f t="shared" si="10"/>
        <v/>
      </c>
      <c r="BJ32" s="254" t="str">
        <f>'RINCIAN PROG TAHUNAN'!Y30</f>
        <v/>
      </c>
      <c r="BK32" s="255" t="str">
        <f>'RINCIAN PROG TAHUNAN'!Z30</f>
        <v/>
      </c>
      <c r="BL32" s="255" t="str">
        <f>'RINCIAN PROG TAHUNAN'!AA30</f>
        <v/>
      </c>
      <c r="BM32" s="254" t="str">
        <f>'RINCIAN PROG TAHUNAN'!AB30</f>
        <v/>
      </c>
      <c r="BN32" s="255" t="str">
        <f>'RINCIAN PROG TAHUNAN'!AC30</f>
        <v/>
      </c>
      <c r="BO32" s="254" t="str">
        <f>'RINCIAN PROG TAHUNAN'!AD30</f>
        <v/>
      </c>
      <c r="BP32" s="254" t="str">
        <f t="shared" si="4"/>
        <v/>
      </c>
      <c r="BQ32" s="255" t="str">
        <f t="shared" si="5"/>
        <v/>
      </c>
      <c r="BR32" s="255" t="str">
        <f t="shared" si="19"/>
        <v/>
      </c>
      <c r="BS32" s="254" t="str">
        <f t="shared" si="6"/>
        <v/>
      </c>
      <c r="BT32" s="255" t="str">
        <f t="shared" si="7"/>
        <v/>
      </c>
      <c r="BU32" s="254" t="str">
        <f t="shared" si="8"/>
        <v/>
      </c>
      <c r="BV32" s="254" t="str">
        <f t="shared" si="11"/>
        <v/>
      </c>
      <c r="BW32" s="254" t="str">
        <f t="shared" si="12"/>
        <v/>
      </c>
      <c r="BX32" s="255" t="str">
        <f t="shared" si="13"/>
        <v/>
      </c>
      <c r="BY32" s="254" t="str">
        <f t="shared" si="14"/>
        <v/>
      </c>
      <c r="BZ32" s="255" t="str">
        <f t="shared" si="15"/>
        <v/>
      </c>
      <c r="CA32" s="254" t="str">
        <f t="shared" si="16"/>
        <v/>
      </c>
      <c r="CB32" s="262"/>
      <c r="CC32" s="262"/>
      <c r="CD32" s="262"/>
      <c r="CE32" s="262"/>
      <c r="CF32" s="262"/>
      <c r="CG32" s="262"/>
      <c r="CH32" s="262"/>
      <c r="CI32" s="262"/>
      <c r="CJ32" s="262"/>
      <c r="CK32" s="262"/>
      <c r="CL32" s="262"/>
      <c r="CM32" s="262"/>
      <c r="CN32" s="262"/>
      <c r="CO32" s="262"/>
    </row>
    <row r="33" spans="4:93" x14ac:dyDescent="0.2">
      <c r="AX33" s="254" t="str">
        <f t="shared" si="9"/>
        <v/>
      </c>
      <c r="AZ33" s="254" t="str">
        <f>'RINCIAN PROG TAHUNAN'!Q31</f>
        <v/>
      </c>
      <c r="BA33" s="254" t="str">
        <f>'RINCIAN PROG TAHUNAN'!R31</f>
        <v/>
      </c>
      <c r="BB33" s="255" t="str">
        <f>'RINCIAN PROG TAHUNAN'!S31</f>
        <v/>
      </c>
      <c r="BC33" s="254" t="str">
        <f>'RINCIAN PROG TAHUNAN'!T31</f>
        <v/>
      </c>
      <c r="BD33" s="255" t="str">
        <f>'RINCIAN PROG TAHUNAN'!U31</f>
        <v/>
      </c>
      <c r="BJ33" s="254" t="str">
        <f>'RINCIAN PROG TAHUNAN'!Y31</f>
        <v/>
      </c>
      <c r="BK33" s="255" t="str">
        <f>'RINCIAN PROG TAHUNAN'!Z31</f>
        <v/>
      </c>
      <c r="BL33" s="255" t="str">
        <f>'RINCIAN PROG TAHUNAN'!AA31</f>
        <v/>
      </c>
      <c r="BM33" s="254" t="str">
        <f>'RINCIAN PROG TAHUNAN'!AB31</f>
        <v/>
      </c>
      <c r="BN33" s="255" t="str">
        <f>'RINCIAN PROG TAHUNAN'!AC31</f>
        <v/>
      </c>
      <c r="BO33" s="254"/>
      <c r="BP33" s="254"/>
      <c r="BQ33" s="255"/>
      <c r="BR33" s="255"/>
      <c r="BS33" s="254"/>
      <c r="BT33" s="255"/>
      <c r="BU33" s="254"/>
      <c r="BV33" s="254"/>
      <c r="BW33" s="254"/>
      <c r="BX33" s="255"/>
      <c r="BY33" s="254"/>
      <c r="BZ33" s="255"/>
      <c r="CA33" s="254"/>
      <c r="CB33" s="262"/>
      <c r="CC33" s="262"/>
      <c r="CD33" s="262"/>
      <c r="CE33" s="262"/>
      <c r="CF33" s="262"/>
      <c r="CG33" s="262"/>
      <c r="CH33" s="262"/>
      <c r="CI33" s="262"/>
      <c r="CJ33" s="262"/>
      <c r="CK33" s="262"/>
      <c r="CL33" s="262"/>
      <c r="CM33" s="262"/>
      <c r="CN33" s="262"/>
      <c r="CO33" s="262"/>
    </row>
    <row r="34" spans="4:93" x14ac:dyDescent="0.2">
      <c r="AX34" s="254" t="str">
        <f t="shared" si="9"/>
        <v/>
      </c>
      <c r="AZ34" s="254" t="str">
        <f>'RINCIAN PROG TAHUNAN'!Q32</f>
        <v/>
      </c>
      <c r="BA34" s="254" t="str">
        <f>'RINCIAN PROG TAHUNAN'!R32</f>
        <v/>
      </c>
      <c r="BB34" s="255" t="str">
        <f>'RINCIAN PROG TAHUNAN'!S32</f>
        <v/>
      </c>
      <c r="BC34" s="254" t="str">
        <f>'RINCIAN PROG TAHUNAN'!T32</f>
        <v/>
      </c>
      <c r="BD34" s="255" t="str">
        <f>'RINCIAN PROG TAHUNAN'!U32</f>
        <v/>
      </c>
      <c r="BJ34" s="254" t="str">
        <f>'RINCIAN PROG TAHUNAN'!Y32</f>
        <v/>
      </c>
      <c r="BK34" s="255" t="str">
        <f>'RINCIAN PROG TAHUNAN'!Z32</f>
        <v/>
      </c>
      <c r="BL34" s="255" t="str">
        <f>'RINCIAN PROG TAHUNAN'!AA32</f>
        <v/>
      </c>
      <c r="BM34" s="254" t="str">
        <f>'RINCIAN PROG TAHUNAN'!AB32</f>
        <v/>
      </c>
      <c r="BN34" s="255" t="str">
        <f>'RINCIAN PROG TAHUNAN'!AC32</f>
        <v/>
      </c>
      <c r="BO34" s="254"/>
      <c r="BP34" s="254"/>
      <c r="BQ34" s="255"/>
      <c r="BR34" s="255"/>
      <c r="BS34" s="254"/>
      <c r="BT34" s="255"/>
      <c r="BU34" s="254"/>
      <c r="BV34" s="254"/>
      <c r="BW34" s="254"/>
      <c r="BX34" s="255"/>
      <c r="BY34" s="254"/>
      <c r="BZ34" s="255"/>
      <c r="CA34" s="254"/>
      <c r="CB34" s="262"/>
      <c r="CC34" s="262"/>
      <c r="CD34" s="262"/>
      <c r="CE34" s="262"/>
      <c r="CF34" s="262"/>
      <c r="CG34" s="262"/>
      <c r="CH34" s="262"/>
      <c r="CI34" s="262"/>
      <c r="CJ34" s="262"/>
      <c r="CK34" s="262"/>
      <c r="CL34" s="262"/>
      <c r="CM34" s="262"/>
      <c r="CN34" s="262"/>
      <c r="CO34" s="262"/>
    </row>
    <row r="35" spans="4:93" x14ac:dyDescent="0.2">
      <c r="D35" t="str">
        <f>IF('DATA AWAL'!$D$13="","","Mengetahui,")</f>
        <v>Mengetahui,</v>
      </c>
      <c r="I35" s="17" t="str">
        <f>IF('DATA AWAL'!$D$11="","",'DATA AWAL'!$D$11&amp;", "&amp;'DATA AWAL'!$D$12)</f>
        <v>Purwokerto, 17 Juli 2017</v>
      </c>
      <c r="AX35" s="254" t="str">
        <f t="shared" si="9"/>
        <v/>
      </c>
      <c r="AZ35" s="254" t="str">
        <f>'RINCIAN PROG TAHUNAN'!Q33</f>
        <v/>
      </c>
      <c r="BA35" s="254" t="str">
        <f>'RINCIAN PROG TAHUNAN'!R33</f>
        <v/>
      </c>
      <c r="BB35" s="255" t="str">
        <f>'RINCIAN PROG TAHUNAN'!S33</f>
        <v/>
      </c>
      <c r="BC35" s="254" t="str">
        <f>'RINCIAN PROG TAHUNAN'!T33</f>
        <v/>
      </c>
      <c r="BD35" s="255" t="str">
        <f>'RINCIAN PROG TAHUNAN'!U33</f>
        <v/>
      </c>
      <c r="BJ35" s="254" t="str">
        <f>'RINCIAN PROG TAHUNAN'!Y33</f>
        <v/>
      </c>
      <c r="BK35" s="255" t="str">
        <f>'RINCIAN PROG TAHUNAN'!Z33</f>
        <v/>
      </c>
      <c r="BL35" s="255" t="str">
        <f>'RINCIAN PROG TAHUNAN'!AA33</f>
        <v/>
      </c>
      <c r="BM35" s="254" t="str">
        <f>'RINCIAN PROG TAHUNAN'!AB33</f>
        <v/>
      </c>
      <c r="BN35" s="255" t="str">
        <f>'RINCIAN PROG TAHUNAN'!AC33</f>
        <v/>
      </c>
      <c r="BO35" s="262"/>
      <c r="BP35" s="254" t="str">
        <f t="shared" ref="BP35:BP47" si="20">IF(AW35="","",VLOOKUP($AW35,$AZ$18:$BD$47,2,FALSE))</f>
        <v/>
      </c>
      <c r="BQ35" s="255" t="str">
        <f t="shared" ref="BQ35:BQ47" si="21">IF(AW35="","",VLOOKUP($AW35,$AZ$18:$BD$47,3,FALSE))</f>
        <v/>
      </c>
      <c r="BR35" s="254" t="str">
        <f t="shared" ref="BR35:BR47" si="22">IF(AW35="","",VLOOKUP($AW35,$AZ$18:$BD$47,4,FALSE))</f>
        <v/>
      </c>
      <c r="BS35" s="254" t="str">
        <f t="shared" ref="BS35:BS47" si="23">IF(AW35="","",VLOOKUP($AW35,$AZ$18:$BD$47,5,FALSE))</f>
        <v/>
      </c>
      <c r="BT35" s="254"/>
      <c r="BU35" s="254"/>
      <c r="BV35" s="254"/>
      <c r="BW35" s="254"/>
      <c r="BX35" s="254"/>
      <c r="BY35" s="254"/>
      <c r="BZ35" s="254"/>
      <c r="CA35" s="254"/>
      <c r="CB35" s="262"/>
      <c r="CC35" s="262"/>
      <c r="CD35" s="262"/>
      <c r="CE35" s="262"/>
      <c r="CF35" s="262"/>
      <c r="CG35" s="262"/>
      <c r="CH35" s="262"/>
      <c r="CI35" s="262"/>
      <c r="CJ35" s="262"/>
      <c r="CK35" s="262"/>
      <c r="CL35" s="262"/>
      <c r="CM35" s="262"/>
      <c r="CN35" s="262"/>
      <c r="CO35" s="262"/>
    </row>
    <row r="36" spans="4:93" x14ac:dyDescent="0.2">
      <c r="D36" s="374" t="str">
        <f>IF('DATA AWAL'!$D$13="","",'DATA AWAL'!$B$13&amp;" "&amp;'DATA AWAL'!$D$4&amp;" ,")</f>
        <v>KEPALA SEKOLAH SMAN 2 PURWOKERTO ,</v>
      </c>
      <c r="E36" s="374"/>
      <c r="F36" s="374"/>
      <c r="I36" s="227" t="str">
        <f>IF('DATA AWAL'!$B$5="","",'DATA AWAL'!$B$5&amp;" "&amp;'DATA AWAL'!$B$7&amp;" "&amp;'DATA AWAL'!$D$7&amp;",")</f>
        <v>GURU MATA PELAJARAN Pendidikan Agama Buddha dan Budi Pekerti,</v>
      </c>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X36" s="254" t="str">
        <f t="shared" si="9"/>
        <v/>
      </c>
      <c r="AZ36" s="254" t="str">
        <f>'RINCIAN PROG TAHUNAN'!Q34</f>
        <v/>
      </c>
      <c r="BA36" s="254" t="str">
        <f>'RINCIAN PROG TAHUNAN'!R34</f>
        <v/>
      </c>
      <c r="BB36" s="255" t="str">
        <f>'RINCIAN PROG TAHUNAN'!S34</f>
        <v/>
      </c>
      <c r="BC36" s="254" t="str">
        <f>'RINCIAN PROG TAHUNAN'!T34</f>
        <v/>
      </c>
      <c r="BD36" s="255" t="str">
        <f>'RINCIAN PROG TAHUNAN'!U34</f>
        <v/>
      </c>
      <c r="BJ36" s="254" t="str">
        <f>'RINCIAN PROG TAHUNAN'!Y34</f>
        <v/>
      </c>
      <c r="BK36" s="255" t="str">
        <f>'RINCIAN PROG TAHUNAN'!Z34</f>
        <v/>
      </c>
      <c r="BL36" s="255" t="str">
        <f>'RINCIAN PROG TAHUNAN'!AA34</f>
        <v/>
      </c>
      <c r="BM36" s="254" t="str">
        <f>'RINCIAN PROG TAHUNAN'!AB34</f>
        <v/>
      </c>
      <c r="BN36" s="255" t="str">
        <f>'RINCIAN PROG TAHUNAN'!AC34</f>
        <v/>
      </c>
      <c r="BO36" s="262"/>
      <c r="BP36" s="254" t="str">
        <f t="shared" si="20"/>
        <v/>
      </c>
      <c r="BQ36" s="255" t="str">
        <f t="shared" si="21"/>
        <v/>
      </c>
      <c r="BR36" s="254" t="str">
        <f t="shared" si="22"/>
        <v/>
      </c>
      <c r="BS36" s="254" t="str">
        <f t="shared" si="23"/>
        <v/>
      </c>
      <c r="BT36" s="254"/>
      <c r="BU36" s="254"/>
      <c r="BV36" s="254"/>
      <c r="BW36" s="254"/>
      <c r="BX36" s="254"/>
      <c r="BY36" s="254"/>
      <c r="BZ36" s="254"/>
      <c r="CA36" s="254"/>
      <c r="CB36" s="262"/>
      <c r="CC36" s="262"/>
      <c r="CD36" s="262"/>
      <c r="CE36" s="262"/>
      <c r="CF36" s="262"/>
      <c r="CG36" s="262"/>
      <c r="CH36" s="262"/>
      <c r="CI36" s="262"/>
      <c r="CJ36" s="262"/>
      <c r="CK36" s="262"/>
      <c r="CL36" s="262"/>
      <c r="CM36" s="262"/>
      <c r="CN36" s="262"/>
      <c r="CO36" s="262"/>
    </row>
    <row r="37" spans="4:93" ht="12.75" customHeight="1" x14ac:dyDescent="0.2">
      <c r="AX37" s="254" t="str">
        <f t="shared" si="9"/>
        <v/>
      </c>
      <c r="AZ37" s="254" t="str">
        <f>'RINCIAN PROG TAHUNAN'!Q35</f>
        <v/>
      </c>
      <c r="BA37" s="254" t="str">
        <f>'RINCIAN PROG TAHUNAN'!R35</f>
        <v/>
      </c>
      <c r="BB37" s="255" t="str">
        <f>'RINCIAN PROG TAHUNAN'!S35</f>
        <v/>
      </c>
      <c r="BC37" s="254" t="str">
        <f>'RINCIAN PROG TAHUNAN'!T35</f>
        <v/>
      </c>
      <c r="BD37" s="255" t="str">
        <f>'RINCIAN PROG TAHUNAN'!U35</f>
        <v/>
      </c>
      <c r="BJ37" s="254" t="str">
        <f>'RINCIAN PROG TAHUNAN'!Y35</f>
        <v/>
      </c>
      <c r="BK37" s="255" t="str">
        <f>'RINCIAN PROG TAHUNAN'!Z35</f>
        <v/>
      </c>
      <c r="BL37" s="255" t="str">
        <f>'RINCIAN PROG TAHUNAN'!AA35</f>
        <v/>
      </c>
      <c r="BM37" s="254" t="str">
        <f>'RINCIAN PROG TAHUNAN'!AB35</f>
        <v/>
      </c>
      <c r="BN37" s="255" t="str">
        <f>'RINCIAN PROG TAHUNAN'!AC35</f>
        <v/>
      </c>
      <c r="BO37" s="262"/>
      <c r="BP37" s="254" t="str">
        <f t="shared" si="20"/>
        <v/>
      </c>
      <c r="BQ37" s="255" t="str">
        <f t="shared" si="21"/>
        <v/>
      </c>
      <c r="BR37" s="254" t="str">
        <f t="shared" si="22"/>
        <v/>
      </c>
      <c r="BS37" s="254" t="str">
        <f t="shared" si="23"/>
        <v/>
      </c>
      <c r="BT37" s="254"/>
      <c r="BU37" s="254"/>
      <c r="BV37" s="254"/>
      <c r="BW37" s="254"/>
      <c r="BX37" s="254"/>
      <c r="BY37" s="254"/>
      <c r="BZ37" s="254"/>
      <c r="CA37" s="254"/>
      <c r="CB37" s="262"/>
      <c r="CC37" s="262"/>
      <c r="CD37" s="262"/>
      <c r="CE37" s="262"/>
      <c r="CF37" s="262"/>
      <c r="CG37" s="262"/>
      <c r="CH37" s="262"/>
      <c r="CI37" s="262"/>
      <c r="CJ37" s="262"/>
      <c r="CK37" s="262"/>
      <c r="CL37" s="262"/>
      <c r="CM37" s="262"/>
      <c r="CN37" s="262"/>
      <c r="CO37" s="262"/>
    </row>
    <row r="38" spans="4:93" x14ac:dyDescent="0.2">
      <c r="AX38" s="254" t="str">
        <f t="shared" si="9"/>
        <v/>
      </c>
      <c r="AZ38" s="254" t="str">
        <f>'RINCIAN PROG TAHUNAN'!Q36</f>
        <v/>
      </c>
      <c r="BA38" s="254" t="str">
        <f>'RINCIAN PROG TAHUNAN'!R36</f>
        <v/>
      </c>
      <c r="BB38" s="255" t="str">
        <f>'RINCIAN PROG TAHUNAN'!S36</f>
        <v/>
      </c>
      <c r="BC38" s="254" t="str">
        <f>'RINCIAN PROG TAHUNAN'!T36</f>
        <v/>
      </c>
      <c r="BD38" s="255" t="str">
        <f>'RINCIAN PROG TAHUNAN'!U36</f>
        <v/>
      </c>
      <c r="BJ38" s="254" t="str">
        <f>'RINCIAN PROG TAHUNAN'!Y36</f>
        <v/>
      </c>
      <c r="BK38" s="255" t="str">
        <f>'RINCIAN PROG TAHUNAN'!Z36</f>
        <v/>
      </c>
      <c r="BL38" s="255" t="str">
        <f>'RINCIAN PROG TAHUNAN'!AA36</f>
        <v/>
      </c>
      <c r="BM38" s="254" t="str">
        <f>'RINCIAN PROG TAHUNAN'!AB36</f>
        <v/>
      </c>
      <c r="BN38" s="255" t="str">
        <f>'RINCIAN PROG TAHUNAN'!AC36</f>
        <v/>
      </c>
      <c r="BO38" s="262"/>
      <c r="BP38" s="254" t="str">
        <f t="shared" si="20"/>
        <v/>
      </c>
      <c r="BQ38" s="255" t="str">
        <f t="shared" si="21"/>
        <v/>
      </c>
      <c r="BR38" s="254" t="str">
        <f t="shared" si="22"/>
        <v/>
      </c>
      <c r="BS38" s="254" t="str">
        <f t="shared" si="23"/>
        <v/>
      </c>
      <c r="BT38" s="254"/>
      <c r="BU38" s="254"/>
      <c r="BV38" s="254"/>
      <c r="BW38" s="254"/>
      <c r="BX38" s="254"/>
      <c r="BY38" s="254"/>
      <c r="BZ38" s="254"/>
      <c r="CA38" s="254"/>
      <c r="CB38" s="262"/>
      <c r="CC38" s="262"/>
      <c r="CD38" s="262"/>
      <c r="CE38" s="262"/>
      <c r="CF38" s="262"/>
      <c r="CG38" s="262"/>
      <c r="CH38" s="262"/>
      <c r="CI38" s="262"/>
      <c r="CJ38" s="262"/>
      <c r="CK38" s="262"/>
      <c r="CL38" s="262"/>
      <c r="CM38" s="262"/>
      <c r="CN38" s="262"/>
      <c r="CO38" s="262"/>
    </row>
    <row r="39" spans="4:93" x14ac:dyDescent="0.2">
      <c r="AX39" s="254" t="str">
        <f t="shared" si="9"/>
        <v/>
      </c>
      <c r="AZ39" s="254" t="str">
        <f>'RINCIAN PROG TAHUNAN'!Q37</f>
        <v/>
      </c>
      <c r="BA39" s="254" t="str">
        <f>'RINCIAN PROG TAHUNAN'!R37</f>
        <v/>
      </c>
      <c r="BB39" s="255" t="str">
        <f>'RINCIAN PROG TAHUNAN'!S37</f>
        <v/>
      </c>
      <c r="BC39" s="254" t="str">
        <f>'RINCIAN PROG TAHUNAN'!T37</f>
        <v/>
      </c>
      <c r="BD39" s="255" t="str">
        <f>'RINCIAN PROG TAHUNAN'!U37</f>
        <v/>
      </c>
      <c r="BJ39" s="254" t="str">
        <f>'RINCIAN PROG TAHUNAN'!Y37</f>
        <v/>
      </c>
      <c r="BK39" s="255" t="str">
        <f>'RINCIAN PROG TAHUNAN'!Z37</f>
        <v/>
      </c>
      <c r="BL39" s="255" t="str">
        <f>'RINCIAN PROG TAHUNAN'!AA37</f>
        <v/>
      </c>
      <c r="BM39" s="254" t="str">
        <f>'RINCIAN PROG TAHUNAN'!AB37</f>
        <v/>
      </c>
      <c r="BN39" s="255" t="str">
        <f>'RINCIAN PROG TAHUNAN'!AC37</f>
        <v/>
      </c>
      <c r="BO39" s="262"/>
      <c r="BP39" s="254" t="str">
        <f t="shared" si="20"/>
        <v/>
      </c>
      <c r="BQ39" s="255" t="str">
        <f t="shared" si="21"/>
        <v/>
      </c>
      <c r="BR39" s="254" t="str">
        <f t="shared" si="22"/>
        <v/>
      </c>
      <c r="BS39" s="254" t="str">
        <f t="shared" si="23"/>
        <v/>
      </c>
      <c r="BT39" s="254"/>
      <c r="BU39" s="254"/>
      <c r="BV39" s="254"/>
      <c r="BW39" s="254"/>
      <c r="BX39" s="254"/>
      <c r="BY39" s="254"/>
      <c r="BZ39" s="254"/>
      <c r="CA39" s="254"/>
      <c r="CB39" s="262"/>
      <c r="CC39" s="262"/>
      <c r="CD39" s="262"/>
      <c r="CE39" s="262"/>
      <c r="CF39" s="262"/>
      <c r="CG39" s="262"/>
      <c r="CH39" s="262"/>
      <c r="CI39" s="262"/>
      <c r="CJ39" s="262"/>
      <c r="CK39" s="262"/>
      <c r="CL39" s="262"/>
      <c r="CM39" s="262"/>
      <c r="CN39" s="262"/>
      <c r="CO39" s="262"/>
    </row>
    <row r="40" spans="4:93" x14ac:dyDescent="0.2">
      <c r="D40" t="str">
        <f>IF('DATA AWAL'!$D$13="","",'DATA AWAL'!$D$13)</f>
        <v>Drs. H. TOHAR, M.Si</v>
      </c>
      <c r="I40" t="str">
        <f>IF('DATA AWAL'!$D$5="","",'DATA AWAL'!$D$5)</f>
        <v>LANGGENG HADI P.</v>
      </c>
      <c r="AX40" s="254" t="str">
        <f t="shared" si="9"/>
        <v/>
      </c>
      <c r="AZ40" s="254" t="str">
        <f>'RINCIAN PROG TAHUNAN'!Q38</f>
        <v/>
      </c>
      <c r="BA40" s="254" t="str">
        <f>'RINCIAN PROG TAHUNAN'!R38</f>
        <v/>
      </c>
      <c r="BB40" s="255" t="str">
        <f>'RINCIAN PROG TAHUNAN'!S38</f>
        <v/>
      </c>
      <c r="BC40" s="254" t="str">
        <f>'RINCIAN PROG TAHUNAN'!T38</f>
        <v/>
      </c>
      <c r="BD40" s="255" t="str">
        <f>'RINCIAN PROG TAHUNAN'!U38</f>
        <v/>
      </c>
      <c r="BJ40" s="254" t="str">
        <f>'RINCIAN PROG TAHUNAN'!Y38</f>
        <v/>
      </c>
      <c r="BK40" s="255" t="str">
        <f>'RINCIAN PROG TAHUNAN'!Z38</f>
        <v/>
      </c>
      <c r="BL40" s="255" t="str">
        <f>'RINCIAN PROG TAHUNAN'!AA38</f>
        <v/>
      </c>
      <c r="BM40" s="254" t="str">
        <f>'RINCIAN PROG TAHUNAN'!AB38</f>
        <v/>
      </c>
      <c r="BN40" s="255" t="str">
        <f>'RINCIAN PROG TAHUNAN'!AC38</f>
        <v/>
      </c>
      <c r="BO40" s="262"/>
      <c r="BP40" s="254" t="str">
        <f t="shared" si="20"/>
        <v/>
      </c>
      <c r="BQ40" s="255" t="str">
        <f t="shared" si="21"/>
        <v/>
      </c>
      <c r="BR40" s="254" t="str">
        <f t="shared" si="22"/>
        <v/>
      </c>
      <c r="BS40" s="254" t="str">
        <f t="shared" si="23"/>
        <v/>
      </c>
      <c r="BT40" s="254"/>
      <c r="BU40" s="254"/>
      <c r="BV40" s="254"/>
      <c r="BW40" s="254"/>
      <c r="BX40" s="254"/>
      <c r="BY40" s="254"/>
      <c r="BZ40" s="254"/>
      <c r="CA40" s="254"/>
      <c r="CB40" s="262"/>
      <c r="CC40" s="262"/>
      <c r="CD40" s="262"/>
      <c r="CE40" s="262"/>
      <c r="CF40" s="262"/>
      <c r="CG40" s="262"/>
      <c r="CH40" s="262"/>
      <c r="CI40" s="262"/>
      <c r="CJ40" s="262"/>
      <c r="CK40" s="262"/>
      <c r="CL40" s="262"/>
      <c r="CM40" s="262"/>
      <c r="CN40" s="262"/>
      <c r="CO40" s="262"/>
    </row>
    <row r="41" spans="4:93" x14ac:dyDescent="0.2">
      <c r="D41" t="str">
        <f>IF('DATA AWAL'!$D$14="","",'DATA AWAL'!$B$14&amp;". "&amp;'DATA AWAL'!$D$14)</f>
        <v>NIP. 196307101994121002</v>
      </c>
      <c r="I41" t="str">
        <f>IF('DATA AWAL'!$D$6="","",'DATA AWAL'!$B$6&amp;". "&amp;'DATA AWAL'!$D$6)</f>
        <v>NIP. 196906281992031006</v>
      </c>
      <c r="AX41" s="254" t="str">
        <f t="shared" si="9"/>
        <v/>
      </c>
      <c r="AZ41" s="254" t="str">
        <f>'RINCIAN PROG TAHUNAN'!Q39</f>
        <v/>
      </c>
      <c r="BA41" s="254" t="str">
        <f>'RINCIAN PROG TAHUNAN'!R39</f>
        <v/>
      </c>
      <c r="BB41" s="255" t="str">
        <f>'RINCIAN PROG TAHUNAN'!S39</f>
        <v/>
      </c>
      <c r="BC41" s="254" t="str">
        <f>'RINCIAN PROG TAHUNAN'!T39</f>
        <v/>
      </c>
      <c r="BD41" s="255" t="str">
        <f>'RINCIAN PROG TAHUNAN'!U39</f>
        <v/>
      </c>
      <c r="BJ41" s="254" t="str">
        <f>'RINCIAN PROG TAHUNAN'!Y39</f>
        <v/>
      </c>
      <c r="BK41" s="255" t="str">
        <f>'RINCIAN PROG TAHUNAN'!Z39</f>
        <v/>
      </c>
      <c r="BL41" s="255" t="str">
        <f>'RINCIAN PROG TAHUNAN'!AA39</f>
        <v/>
      </c>
      <c r="BM41" s="254" t="str">
        <f>'RINCIAN PROG TAHUNAN'!AB39</f>
        <v/>
      </c>
      <c r="BN41" s="255" t="str">
        <f>'RINCIAN PROG TAHUNAN'!AC39</f>
        <v/>
      </c>
      <c r="BO41" s="262"/>
      <c r="BP41" s="254" t="str">
        <f t="shared" si="20"/>
        <v/>
      </c>
      <c r="BQ41" s="255" t="str">
        <f t="shared" si="21"/>
        <v/>
      </c>
      <c r="BR41" s="254" t="str">
        <f t="shared" si="22"/>
        <v/>
      </c>
      <c r="BS41" s="254" t="str">
        <f t="shared" si="23"/>
        <v/>
      </c>
      <c r="BT41" s="254"/>
      <c r="BU41" s="254"/>
      <c r="BV41" s="254"/>
      <c r="BW41" s="254"/>
      <c r="BX41" s="254"/>
      <c r="BY41" s="254"/>
      <c r="BZ41" s="254"/>
      <c r="CA41" s="254"/>
      <c r="CB41" s="262"/>
      <c r="CC41" s="262"/>
      <c r="CD41" s="262"/>
      <c r="CE41" s="262"/>
      <c r="CF41" s="262"/>
      <c r="CG41" s="262"/>
      <c r="CH41" s="262"/>
      <c r="CI41" s="262"/>
      <c r="CJ41" s="262"/>
      <c r="CK41" s="262"/>
      <c r="CL41" s="262"/>
      <c r="CM41" s="262"/>
      <c r="CN41" s="262"/>
      <c r="CO41" s="262"/>
    </row>
    <row r="42" spans="4:93" x14ac:dyDescent="0.2">
      <c r="AX42" s="254" t="str">
        <f t="shared" si="9"/>
        <v/>
      </c>
      <c r="AZ42" s="254" t="str">
        <f>'RINCIAN PROG TAHUNAN'!Q40</f>
        <v/>
      </c>
      <c r="BA42" s="254" t="str">
        <f>'RINCIAN PROG TAHUNAN'!R40</f>
        <v/>
      </c>
      <c r="BB42" s="255" t="str">
        <f>'RINCIAN PROG TAHUNAN'!S40</f>
        <v/>
      </c>
      <c r="BC42" s="254" t="str">
        <f>'RINCIAN PROG TAHUNAN'!T40</f>
        <v/>
      </c>
      <c r="BD42" s="255" t="str">
        <f>'RINCIAN PROG TAHUNAN'!U40</f>
        <v/>
      </c>
      <c r="BJ42" s="254" t="str">
        <f>'RINCIAN PROG TAHUNAN'!Y40</f>
        <v/>
      </c>
      <c r="BK42" s="255" t="str">
        <f>'RINCIAN PROG TAHUNAN'!Z40</f>
        <v/>
      </c>
      <c r="BL42" s="255" t="str">
        <f>'RINCIAN PROG TAHUNAN'!AA40</f>
        <v/>
      </c>
      <c r="BM42" s="254" t="str">
        <f>'RINCIAN PROG TAHUNAN'!AB40</f>
        <v/>
      </c>
      <c r="BN42" s="255" t="str">
        <f>'RINCIAN PROG TAHUNAN'!AC40</f>
        <v/>
      </c>
      <c r="BO42" s="262"/>
      <c r="BP42" s="254" t="str">
        <f t="shared" si="20"/>
        <v/>
      </c>
      <c r="BQ42" s="255" t="str">
        <f t="shared" si="21"/>
        <v/>
      </c>
      <c r="BR42" s="254" t="str">
        <f t="shared" si="22"/>
        <v/>
      </c>
      <c r="BS42" s="254" t="str">
        <f t="shared" si="23"/>
        <v/>
      </c>
      <c r="BT42" s="254"/>
      <c r="BU42" s="254"/>
      <c r="BV42" s="254"/>
      <c r="BW42" s="254"/>
      <c r="BX42" s="254"/>
      <c r="BY42" s="254"/>
      <c r="BZ42" s="254"/>
      <c r="CA42" s="254"/>
      <c r="CB42" s="262"/>
      <c r="CC42" s="262"/>
      <c r="CD42" s="262"/>
      <c r="CE42" s="262"/>
      <c r="CF42" s="262"/>
      <c r="CG42" s="262"/>
      <c r="CH42" s="262"/>
      <c r="CI42" s="262"/>
      <c r="CJ42" s="262"/>
      <c r="CK42" s="262"/>
      <c r="CL42" s="262"/>
      <c r="CM42" s="262"/>
      <c r="CN42" s="262"/>
      <c r="CO42" s="262"/>
    </row>
    <row r="43" spans="4:93" x14ac:dyDescent="0.2">
      <c r="AX43" s="254" t="str">
        <f t="shared" si="9"/>
        <v/>
      </c>
      <c r="AZ43" s="254" t="str">
        <f>'RINCIAN PROG TAHUNAN'!Q41</f>
        <v/>
      </c>
      <c r="BA43" s="254" t="str">
        <f>'RINCIAN PROG TAHUNAN'!R41</f>
        <v/>
      </c>
      <c r="BB43" s="255" t="str">
        <f>'RINCIAN PROG TAHUNAN'!S41</f>
        <v/>
      </c>
      <c r="BC43" s="254" t="str">
        <f>'RINCIAN PROG TAHUNAN'!T41</f>
        <v/>
      </c>
      <c r="BD43" s="255" t="str">
        <f>'RINCIAN PROG TAHUNAN'!U41</f>
        <v/>
      </c>
      <c r="BJ43" s="254" t="str">
        <f>'RINCIAN PROG TAHUNAN'!Y41</f>
        <v/>
      </c>
      <c r="BK43" s="255" t="str">
        <f>'RINCIAN PROG TAHUNAN'!Z41</f>
        <v/>
      </c>
      <c r="BL43" s="255" t="str">
        <f>'RINCIAN PROG TAHUNAN'!AA41</f>
        <v/>
      </c>
      <c r="BM43" s="254" t="str">
        <f>'RINCIAN PROG TAHUNAN'!AB41</f>
        <v/>
      </c>
      <c r="BN43" s="255" t="str">
        <f>'RINCIAN PROG TAHUNAN'!AC41</f>
        <v/>
      </c>
      <c r="BO43" s="262"/>
      <c r="BP43" s="254" t="str">
        <f t="shared" si="20"/>
        <v/>
      </c>
      <c r="BQ43" s="255" t="str">
        <f t="shared" si="21"/>
        <v/>
      </c>
      <c r="BR43" s="254" t="str">
        <f t="shared" si="22"/>
        <v/>
      </c>
      <c r="BS43" s="254" t="str">
        <f t="shared" si="23"/>
        <v/>
      </c>
      <c r="BT43" s="254"/>
      <c r="BU43" s="254"/>
      <c r="BV43" s="254"/>
      <c r="BW43" s="254"/>
      <c r="BX43" s="254"/>
      <c r="BY43" s="254"/>
      <c r="BZ43" s="254"/>
      <c r="CA43" s="254"/>
      <c r="CB43" s="262"/>
      <c r="CC43" s="262"/>
      <c r="CD43" s="262"/>
      <c r="CE43" s="262"/>
      <c r="CF43" s="262"/>
      <c r="CG43" s="262"/>
      <c r="CH43" s="262"/>
      <c r="CI43" s="262"/>
      <c r="CJ43" s="262"/>
      <c r="CK43" s="262"/>
      <c r="CL43" s="262"/>
      <c r="CM43" s="262"/>
      <c r="CN43" s="262"/>
      <c r="CO43" s="262"/>
    </row>
    <row r="44" spans="4:93" x14ac:dyDescent="0.2">
      <c r="AX44" s="254" t="str">
        <f t="shared" si="9"/>
        <v/>
      </c>
      <c r="AZ44" s="254" t="str">
        <f>'RINCIAN PROG TAHUNAN'!Q42</f>
        <v/>
      </c>
      <c r="BA44" s="254" t="str">
        <f>'RINCIAN PROG TAHUNAN'!R42</f>
        <v/>
      </c>
      <c r="BB44" s="255" t="str">
        <f>'RINCIAN PROG TAHUNAN'!S42</f>
        <v/>
      </c>
      <c r="BC44" s="254" t="str">
        <f>'RINCIAN PROG TAHUNAN'!T42</f>
        <v/>
      </c>
      <c r="BD44" s="255" t="str">
        <f>'RINCIAN PROG TAHUNAN'!U42</f>
        <v/>
      </c>
      <c r="BJ44" s="254" t="str">
        <f>'RINCIAN PROG TAHUNAN'!Y42</f>
        <v/>
      </c>
      <c r="BK44" s="255" t="str">
        <f>'RINCIAN PROG TAHUNAN'!Z42</f>
        <v/>
      </c>
      <c r="BL44" s="255" t="str">
        <f>'RINCIAN PROG TAHUNAN'!AA42</f>
        <v/>
      </c>
      <c r="BM44" s="254" t="str">
        <f>'RINCIAN PROG TAHUNAN'!AB42</f>
        <v/>
      </c>
      <c r="BN44" s="255" t="str">
        <f>'RINCIAN PROG TAHUNAN'!AC42</f>
        <v/>
      </c>
      <c r="BO44" s="262"/>
      <c r="BP44" s="254" t="str">
        <f t="shared" si="20"/>
        <v/>
      </c>
      <c r="BQ44" s="255" t="str">
        <f t="shared" si="21"/>
        <v/>
      </c>
      <c r="BR44" s="254" t="str">
        <f t="shared" si="22"/>
        <v/>
      </c>
      <c r="BS44" s="254" t="str">
        <f t="shared" si="23"/>
        <v/>
      </c>
      <c r="BT44" s="254"/>
      <c r="BU44" s="254"/>
      <c r="BV44" s="254"/>
      <c r="BW44" s="254"/>
      <c r="BX44" s="254"/>
      <c r="BY44" s="254"/>
      <c r="BZ44" s="254"/>
      <c r="CA44" s="254"/>
      <c r="CB44" s="262"/>
      <c r="CC44" s="262"/>
      <c r="CD44" s="262"/>
      <c r="CE44" s="262"/>
      <c r="CF44" s="262"/>
      <c r="CG44" s="262"/>
      <c r="CH44" s="262"/>
      <c r="CI44" s="262"/>
      <c r="CJ44" s="262"/>
      <c r="CK44" s="262"/>
      <c r="CL44" s="262"/>
      <c r="CM44" s="262"/>
      <c r="CN44" s="262"/>
      <c r="CO44" s="262"/>
    </row>
    <row r="45" spans="4:93" x14ac:dyDescent="0.2">
      <c r="AX45" s="254" t="str">
        <f t="shared" si="9"/>
        <v/>
      </c>
      <c r="AZ45" s="254" t="str">
        <f>'RINCIAN PROG TAHUNAN'!Q43</f>
        <v/>
      </c>
      <c r="BA45" s="254" t="str">
        <f>'RINCIAN PROG TAHUNAN'!R43</f>
        <v/>
      </c>
      <c r="BB45" s="255" t="str">
        <f>'RINCIAN PROG TAHUNAN'!S43</f>
        <v/>
      </c>
      <c r="BC45" s="254" t="str">
        <f>'RINCIAN PROG TAHUNAN'!T43</f>
        <v/>
      </c>
      <c r="BD45" s="255" t="str">
        <f>'RINCIAN PROG TAHUNAN'!U43</f>
        <v/>
      </c>
      <c r="BJ45" s="254" t="str">
        <f>'RINCIAN PROG TAHUNAN'!Y43</f>
        <v/>
      </c>
      <c r="BK45" s="255" t="str">
        <f>'RINCIAN PROG TAHUNAN'!Z43</f>
        <v/>
      </c>
      <c r="BL45" s="255" t="str">
        <f>'RINCIAN PROG TAHUNAN'!AA43</f>
        <v/>
      </c>
      <c r="BM45" s="254" t="str">
        <f>'RINCIAN PROG TAHUNAN'!AB43</f>
        <v/>
      </c>
      <c r="BN45" s="255" t="str">
        <f>'RINCIAN PROG TAHUNAN'!AC43</f>
        <v/>
      </c>
      <c r="BO45" s="262"/>
      <c r="BP45" s="254" t="str">
        <f t="shared" si="20"/>
        <v/>
      </c>
      <c r="BQ45" s="255" t="str">
        <f t="shared" si="21"/>
        <v/>
      </c>
      <c r="BR45" s="254" t="str">
        <f t="shared" si="22"/>
        <v/>
      </c>
      <c r="BS45" s="254" t="str">
        <f t="shared" si="23"/>
        <v/>
      </c>
      <c r="BT45" s="254"/>
      <c r="BU45" s="254"/>
      <c r="BV45" s="254"/>
      <c r="BW45" s="254"/>
      <c r="BX45" s="254"/>
      <c r="BY45" s="254"/>
      <c r="BZ45" s="254"/>
      <c r="CA45" s="254"/>
      <c r="CB45" s="262"/>
      <c r="CC45" s="262"/>
      <c r="CD45" s="262"/>
      <c r="CE45" s="262"/>
      <c r="CF45" s="262"/>
      <c r="CG45" s="262"/>
      <c r="CH45" s="262"/>
      <c r="CI45" s="262"/>
      <c r="CJ45" s="262"/>
      <c r="CK45" s="262"/>
      <c r="CL45" s="262"/>
      <c r="CM45" s="262"/>
      <c r="CN45" s="262"/>
      <c r="CO45" s="262"/>
    </row>
    <row r="46" spans="4:93" x14ac:dyDescent="0.2">
      <c r="AX46" s="254" t="str">
        <f t="shared" si="9"/>
        <v/>
      </c>
      <c r="AZ46" s="254" t="str">
        <f>'RINCIAN PROG TAHUNAN'!Q44</f>
        <v/>
      </c>
      <c r="BA46" s="254" t="str">
        <f>'RINCIAN PROG TAHUNAN'!R44</f>
        <v/>
      </c>
      <c r="BB46" s="255" t="str">
        <f>'RINCIAN PROG TAHUNAN'!S44</f>
        <v/>
      </c>
      <c r="BC46" s="254" t="str">
        <f>'RINCIAN PROG TAHUNAN'!T44</f>
        <v/>
      </c>
      <c r="BD46" s="255" t="str">
        <f>'RINCIAN PROG TAHUNAN'!U44</f>
        <v/>
      </c>
      <c r="BJ46" s="254" t="str">
        <f>'RINCIAN PROG TAHUNAN'!Y44</f>
        <v/>
      </c>
      <c r="BK46" s="255" t="str">
        <f>'RINCIAN PROG TAHUNAN'!Z44</f>
        <v/>
      </c>
      <c r="BL46" s="255" t="str">
        <f>'RINCIAN PROG TAHUNAN'!AA44</f>
        <v/>
      </c>
      <c r="BM46" s="254" t="str">
        <f>'RINCIAN PROG TAHUNAN'!AB44</f>
        <v/>
      </c>
      <c r="BN46" s="255" t="str">
        <f>'RINCIAN PROG TAHUNAN'!AC44</f>
        <v/>
      </c>
      <c r="BO46" s="262"/>
      <c r="BP46" s="254" t="str">
        <f t="shared" si="20"/>
        <v/>
      </c>
      <c r="BQ46" s="255" t="str">
        <f t="shared" si="21"/>
        <v/>
      </c>
      <c r="BR46" s="254" t="str">
        <f t="shared" si="22"/>
        <v/>
      </c>
      <c r="BS46" s="254" t="str">
        <f t="shared" si="23"/>
        <v/>
      </c>
      <c r="BT46" s="254"/>
      <c r="BU46" s="254"/>
      <c r="BV46" s="254"/>
      <c r="BW46" s="254"/>
      <c r="BX46" s="254"/>
      <c r="BY46" s="254"/>
      <c r="BZ46" s="254"/>
      <c r="CA46" s="254"/>
      <c r="CB46" s="262"/>
      <c r="CC46" s="262"/>
      <c r="CD46" s="262"/>
      <c r="CE46" s="262"/>
      <c r="CF46" s="262"/>
      <c r="CG46" s="262"/>
      <c r="CH46" s="262"/>
      <c r="CI46" s="262"/>
      <c r="CJ46" s="262"/>
      <c r="CK46" s="262"/>
      <c r="CL46" s="262"/>
      <c r="CM46" s="262"/>
      <c r="CN46" s="262"/>
      <c r="CO46" s="262"/>
    </row>
    <row r="47" spans="4:93" x14ac:dyDescent="0.2">
      <c r="AX47" s="254" t="str">
        <f t="shared" si="9"/>
        <v/>
      </c>
      <c r="AZ47" s="254" t="str">
        <f>'RINCIAN PROG TAHUNAN'!Q45</f>
        <v/>
      </c>
      <c r="BA47" s="254" t="str">
        <f>'RINCIAN PROG TAHUNAN'!R45</f>
        <v/>
      </c>
      <c r="BB47" s="255" t="str">
        <f>'RINCIAN PROG TAHUNAN'!S45</f>
        <v/>
      </c>
      <c r="BC47" s="254" t="str">
        <f>'RINCIAN PROG TAHUNAN'!T45</f>
        <v/>
      </c>
      <c r="BD47" s="255" t="str">
        <f>'RINCIAN PROG TAHUNAN'!U45</f>
        <v/>
      </c>
      <c r="BJ47" s="254" t="str">
        <f>'RINCIAN PROG TAHUNAN'!Y45</f>
        <v/>
      </c>
      <c r="BK47" s="255" t="str">
        <f>'RINCIAN PROG TAHUNAN'!Z45</f>
        <v/>
      </c>
      <c r="BL47" s="255" t="str">
        <f>'RINCIAN PROG TAHUNAN'!AA45</f>
        <v/>
      </c>
      <c r="BM47" s="254" t="str">
        <f>'RINCIAN PROG TAHUNAN'!AB45</f>
        <v/>
      </c>
      <c r="BN47" s="255" t="str">
        <f>'RINCIAN PROG TAHUNAN'!AC45</f>
        <v/>
      </c>
      <c r="BO47" s="262"/>
      <c r="BP47" s="254" t="str">
        <f t="shared" si="20"/>
        <v/>
      </c>
      <c r="BQ47" s="255" t="str">
        <f t="shared" si="21"/>
        <v/>
      </c>
      <c r="BR47" s="254" t="str">
        <f t="shared" si="22"/>
        <v/>
      </c>
      <c r="BS47" s="254" t="str">
        <f t="shared" si="23"/>
        <v/>
      </c>
      <c r="BT47" s="254"/>
      <c r="BU47" s="254"/>
      <c r="BV47" s="254"/>
      <c r="BW47" s="254"/>
      <c r="BX47" s="254"/>
      <c r="BY47" s="254"/>
      <c r="BZ47" s="254"/>
      <c r="CA47" s="254"/>
      <c r="CB47" s="262"/>
      <c r="CC47" s="262"/>
      <c r="CD47" s="262"/>
      <c r="CE47" s="262"/>
      <c r="CF47" s="262"/>
      <c r="CG47" s="262"/>
      <c r="CH47" s="262"/>
      <c r="CI47" s="262"/>
      <c r="CJ47" s="262"/>
      <c r="CK47" s="262"/>
      <c r="CL47" s="262"/>
      <c r="CM47" s="262"/>
      <c r="CN47" s="262"/>
      <c r="CO47" s="262"/>
    </row>
    <row r="48" spans="4:93" x14ac:dyDescent="0.2">
      <c r="BO48" s="253"/>
      <c r="BP48" s="253"/>
      <c r="BQ48" s="253"/>
    </row>
  </sheetData>
  <mergeCells count="15">
    <mergeCell ref="L14:L17"/>
    <mergeCell ref="BV15:CA15"/>
    <mergeCell ref="BP15:BU15"/>
    <mergeCell ref="B2:AK2"/>
    <mergeCell ref="F11:AL11"/>
    <mergeCell ref="F12:AL12"/>
    <mergeCell ref="B14:B17"/>
    <mergeCell ref="C14:D17"/>
    <mergeCell ref="E14:F17"/>
    <mergeCell ref="G14:G17"/>
    <mergeCell ref="D36:F36"/>
    <mergeCell ref="H14:H17"/>
    <mergeCell ref="I14:I17"/>
    <mergeCell ref="J14:J17"/>
    <mergeCell ref="K14:K17"/>
  </mergeCells>
  <conditionalFormatting sqref="F11">
    <cfRule type="expression" dxfId="7" priority="3" stopIfTrue="1">
      <formula>NOT(ISERROR(SEARCH("",#REF!)))</formula>
    </cfRule>
    <cfRule type="expression" dxfId="6" priority="4" stopIfTrue="1">
      <formula>NOT(ISERROR(SEARCH("",$D11)))</formula>
    </cfRule>
  </conditionalFormatting>
  <conditionalFormatting sqref="F12">
    <cfRule type="expression" dxfId="5" priority="1" stopIfTrue="1">
      <formula>NOT(ISERROR(SEARCH("",#REF!)))</formula>
    </cfRule>
    <cfRule type="expression" dxfId="4" priority="2" stopIfTrue="1">
      <formula>NOT(ISERROR(SEARCH("",$D12)))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tabSelected="1" workbookViewId="0">
      <selection activeCell="J18" sqref="J18"/>
    </sheetView>
  </sheetViews>
  <sheetFormatPr defaultColWidth="0" defaultRowHeight="12.75" x14ac:dyDescent="0.2"/>
  <cols>
    <col min="1" max="1" width="13.7109375" customWidth="1"/>
    <col min="2" max="3" width="4.85546875" customWidth="1"/>
    <col min="4" max="4" width="28" customWidth="1"/>
    <col min="5" max="5" width="4.85546875" customWidth="1"/>
    <col min="6" max="6" width="28" customWidth="1"/>
    <col min="7" max="10" width="18.85546875" customWidth="1"/>
    <col min="11" max="11" width="10.42578125" customWidth="1"/>
    <col min="12" max="12" width="18.85546875" customWidth="1"/>
    <col min="13" max="38" width="2.42578125" hidden="1" customWidth="1"/>
    <col min="39" max="39" width="3.28515625" customWidth="1"/>
    <col min="40" max="48" width="3.28515625" style="228" hidden="1" customWidth="1"/>
    <col min="49" max="51" width="5.140625" style="229" hidden="1" customWidth="1"/>
    <col min="52" max="53" width="4.5703125" style="229" hidden="1" customWidth="1"/>
    <col min="54" max="54" width="4.5703125" style="230" hidden="1" customWidth="1"/>
    <col min="55" max="55" width="4.5703125" style="229" hidden="1" customWidth="1"/>
    <col min="56" max="56" width="4.5703125" style="230" hidden="1" customWidth="1"/>
    <col min="57" max="62" width="4.5703125" style="229" hidden="1" customWidth="1"/>
    <col min="63" max="63" width="4.5703125" style="225" hidden="1" customWidth="1"/>
    <col min="64" max="67" width="4.5703125" style="231" hidden="1" customWidth="1"/>
    <col min="68" max="68" width="7.28515625" style="231" hidden="1" customWidth="1"/>
    <col min="69" max="69" width="6.7109375" style="231" hidden="1" customWidth="1"/>
    <col min="70" max="72" width="6.7109375" style="232" hidden="1" customWidth="1"/>
    <col min="73" max="73" width="4.85546875" style="232" hidden="1" customWidth="1"/>
    <col min="74" max="79" width="5.7109375" style="232" hidden="1" customWidth="1"/>
    <col min="80" max="93" width="0" style="224" hidden="1" customWidth="1"/>
    <col min="94" max="16384" width="9.140625" style="224" hidden="1"/>
  </cols>
  <sheetData>
    <row r="2" spans="2:79" ht="22.5" customHeight="1" x14ac:dyDescent="0.2">
      <c r="B2" s="399" t="s">
        <v>446</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4" spans="2:79" ht="15" x14ac:dyDescent="0.2">
      <c r="C4" s="275" t="s">
        <v>2</v>
      </c>
      <c r="E4" s="166" t="s">
        <v>7</v>
      </c>
      <c r="F4" s="287" t="str">
        <f>IF('DATA AWAL'!$D$4="","",'DATA AWAL'!$D$4)</f>
        <v>SMAN 2 PURWOKERTO</v>
      </c>
      <c r="G4" s="177"/>
      <c r="H4" s="177"/>
      <c r="L4" s="177"/>
      <c r="M4" s="177"/>
      <c r="N4" s="177"/>
      <c r="O4" s="177"/>
      <c r="P4" s="177"/>
      <c r="Q4" s="177"/>
      <c r="R4" s="177"/>
      <c r="S4" s="177"/>
      <c r="T4" s="177"/>
      <c r="U4" s="177"/>
      <c r="V4" s="177"/>
      <c r="W4" s="177"/>
      <c r="X4" s="177"/>
      <c r="Y4" s="177"/>
      <c r="Z4" s="177"/>
      <c r="AA4" s="177"/>
      <c r="AB4" s="177"/>
      <c r="AC4" s="177"/>
    </row>
    <row r="5" spans="2:79" ht="15" x14ac:dyDescent="0.2">
      <c r="C5" s="275" t="s">
        <v>5</v>
      </c>
      <c r="E5" s="166" t="s">
        <v>7</v>
      </c>
      <c r="F5" s="287" t="str">
        <f>IF('DATA AWAL'!$D$5="","",'DATA AWAL'!$D$5)</f>
        <v>LANGGENG HADI P.</v>
      </c>
      <c r="G5" s="177"/>
      <c r="H5" s="177"/>
    </row>
    <row r="6" spans="2:79" ht="15" x14ac:dyDescent="0.2">
      <c r="C6" s="275" t="s">
        <v>6</v>
      </c>
      <c r="E6" s="166" t="s">
        <v>7</v>
      </c>
      <c r="F6" s="287" t="str">
        <f>IF('DATA AWAL'!$D$6="","",'DATA AWAL'!$D$6)</f>
        <v>196906281992031006</v>
      </c>
      <c r="G6" s="177"/>
      <c r="H6" s="177"/>
    </row>
    <row r="7" spans="2:79" ht="15" x14ac:dyDescent="0.2">
      <c r="C7" s="275" t="s">
        <v>3</v>
      </c>
      <c r="E7" s="166" t="s">
        <v>7</v>
      </c>
      <c r="F7" s="287" t="str">
        <f>IF('DATA AWAL'!$D$7="","",'DATA AWAL'!$D$7)</f>
        <v>Pendidikan Agama Buddha dan Budi Pekerti</v>
      </c>
      <c r="G7" s="177"/>
      <c r="H7" s="177"/>
      <c r="L7" s="177"/>
      <c r="M7" s="177"/>
      <c r="N7" s="177"/>
      <c r="O7" s="177"/>
      <c r="P7" s="177"/>
      <c r="Q7" s="177"/>
      <c r="R7" s="177"/>
      <c r="S7" s="177"/>
      <c r="T7" s="177"/>
      <c r="U7" s="177"/>
      <c r="V7" s="177"/>
      <c r="W7" s="177"/>
      <c r="X7" s="177"/>
      <c r="Y7" s="177"/>
      <c r="Z7" s="177"/>
      <c r="AA7" s="177"/>
    </row>
    <row r="8" spans="2:79" ht="15" x14ac:dyDescent="0.2">
      <c r="C8" s="275" t="s">
        <v>14</v>
      </c>
      <c r="E8" s="166" t="s">
        <v>7</v>
      </c>
      <c r="F8" s="287" t="str">
        <f>IF('DATA AWAL'!$D$8="","",'DATA AWAL'!$D$8)</f>
        <v>X</v>
      </c>
      <c r="G8" s="177"/>
      <c r="H8" s="177"/>
    </row>
    <row r="9" spans="2:79" ht="15" x14ac:dyDescent="0.2">
      <c r="C9" s="275" t="s">
        <v>13</v>
      </c>
      <c r="E9" s="166" t="s">
        <v>7</v>
      </c>
      <c r="F9" s="287" t="str">
        <f>IF('DATA AWAL'!$D$9="","",'DATA AWAL'!$D$9)</f>
        <v>MIPA</v>
      </c>
      <c r="G9" s="177"/>
      <c r="H9" s="177"/>
      <c r="BJ9" s="229" t="s">
        <v>55</v>
      </c>
    </row>
    <row r="10" spans="2:79" ht="15" x14ac:dyDescent="0.2">
      <c r="C10" s="275" t="s">
        <v>4</v>
      </c>
      <c r="D10" s="2"/>
      <c r="E10" s="166" t="s">
        <v>7</v>
      </c>
      <c r="F10" s="287" t="str">
        <f>IF('DATA AWAL'!$D$10="","",'DATA AWAL'!$D$10)</f>
        <v>2017-2018</v>
      </c>
      <c r="G10" s="177"/>
      <c r="H10" s="177"/>
    </row>
    <row r="11" spans="2:79" ht="64.5" customHeight="1" x14ac:dyDescent="0.2">
      <c r="C11" s="285" t="s">
        <v>442</v>
      </c>
      <c r="D11" s="2"/>
      <c r="E11" s="286" t="s">
        <v>7</v>
      </c>
      <c r="F11" s="395" t="str">
        <f>'RINCIAN PROG TAHUNAN'!F11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row>
    <row r="12" spans="2:79" ht="40.5" customHeight="1" x14ac:dyDescent="0.2">
      <c r="C12" s="285" t="s">
        <v>442</v>
      </c>
      <c r="D12" s="2"/>
      <c r="E12" s="286" t="s">
        <v>7</v>
      </c>
      <c r="F12" s="395" t="str">
        <f>'RINCIAN PROG TAHUNAN'!F12</f>
        <v>4. mengolah, menalar, dan menyaji dalam ranah konkret dan ranah abstrak terkait dengan pengembangan dari yang dipelajarinya di sekolah secara mandiri, dan mampu menggunakan metoda sesuai kaidah keilmuan</v>
      </c>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row>
    <row r="14" spans="2:79" ht="14.25" customHeight="1" x14ac:dyDescent="0.2">
      <c r="B14" s="396" t="s">
        <v>8</v>
      </c>
      <c r="C14" s="416" t="s">
        <v>119</v>
      </c>
      <c r="D14" s="404"/>
      <c r="E14" s="403" t="s">
        <v>120</v>
      </c>
      <c r="F14" s="404"/>
      <c r="G14" s="396" t="s">
        <v>447</v>
      </c>
      <c r="H14" s="396" t="s">
        <v>448</v>
      </c>
      <c r="I14" s="396" t="s">
        <v>449</v>
      </c>
      <c r="J14" s="396" t="s">
        <v>450</v>
      </c>
      <c r="K14" s="396" t="s">
        <v>17</v>
      </c>
      <c r="L14" s="396" t="s">
        <v>451</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08"/>
      <c r="AN14" s="233"/>
      <c r="AO14" s="233"/>
      <c r="AP14" s="233"/>
      <c r="AQ14" s="233"/>
      <c r="AR14" s="233"/>
      <c r="AS14" s="233"/>
      <c r="AT14" s="233"/>
      <c r="AU14" s="233"/>
      <c r="AV14" s="233"/>
    </row>
    <row r="15" spans="2:79" ht="14.25" customHeight="1" x14ac:dyDescent="0.2">
      <c r="B15" s="397"/>
      <c r="C15" s="417"/>
      <c r="D15" s="406"/>
      <c r="E15" s="405"/>
      <c r="F15" s="406"/>
      <c r="G15" s="397"/>
      <c r="H15" s="397"/>
      <c r="I15" s="397"/>
      <c r="J15" s="397"/>
      <c r="K15" s="397"/>
      <c r="L15" s="397"/>
      <c r="M15" s="289"/>
      <c r="N15" s="289" t="str">
        <f>DATA!T9</f>
        <v>Feb 2018</v>
      </c>
      <c r="O15" s="289"/>
      <c r="P15" s="289"/>
      <c r="Q15" s="289"/>
      <c r="R15" s="289"/>
      <c r="S15" s="289" t="str">
        <f>DATA!V9</f>
        <v>Mar 2018</v>
      </c>
      <c r="T15" s="289"/>
      <c r="U15" s="289"/>
      <c r="V15" s="289"/>
      <c r="W15" s="289"/>
      <c r="X15" s="289" t="str">
        <f>DATA!X9</f>
        <v>Apr 2018</v>
      </c>
      <c r="Y15" s="289"/>
      <c r="Z15" s="289"/>
      <c r="AA15" s="289"/>
      <c r="AB15" s="289"/>
      <c r="AC15" s="289" t="str">
        <f>DATA!Z9</f>
        <v>Mei 2018</v>
      </c>
      <c r="AD15" s="289"/>
      <c r="AE15" s="289"/>
      <c r="AF15" s="289"/>
      <c r="AG15" s="289"/>
      <c r="AH15" s="290" t="str">
        <f>DATA!AB9</f>
        <v>Jun 2018</v>
      </c>
      <c r="AI15" s="290"/>
      <c r="AJ15" s="290"/>
      <c r="AK15" s="290"/>
      <c r="AL15" s="290"/>
      <c r="AM15" s="209"/>
      <c r="AN15" s="234"/>
      <c r="AO15" s="234"/>
      <c r="AP15" s="234"/>
      <c r="AQ15" s="234"/>
      <c r="AR15" s="234"/>
      <c r="AS15" s="234"/>
      <c r="AT15" s="234"/>
      <c r="AU15" s="234"/>
      <c r="AV15" s="234"/>
      <c r="AW15" s="235"/>
      <c r="AX15" s="235"/>
      <c r="AY15" s="235"/>
      <c r="AZ15" s="236" t="s">
        <v>132</v>
      </c>
      <c r="BA15" s="236"/>
      <c r="BB15" s="236"/>
      <c r="BC15" s="236"/>
      <c r="BD15" s="236"/>
      <c r="BE15" s="236"/>
      <c r="BG15" s="237"/>
      <c r="BH15" s="238"/>
      <c r="BI15" s="238"/>
      <c r="BJ15" s="238" t="s">
        <v>133</v>
      </c>
      <c r="BK15" s="238"/>
      <c r="BL15" s="238"/>
      <c r="BM15" s="238"/>
      <c r="BN15" s="238"/>
      <c r="BO15" s="238"/>
      <c r="BP15" s="420" t="s">
        <v>134</v>
      </c>
      <c r="BQ15" s="420"/>
      <c r="BR15" s="420"/>
      <c r="BS15" s="420"/>
      <c r="BT15" s="420"/>
      <c r="BU15" s="420"/>
      <c r="BV15" s="419" t="s">
        <v>134</v>
      </c>
      <c r="BW15" s="419"/>
      <c r="BX15" s="419"/>
      <c r="BY15" s="419"/>
      <c r="BZ15" s="419"/>
      <c r="CA15" s="419"/>
    </row>
    <row r="16" spans="2:79" ht="14.25" customHeight="1" x14ac:dyDescent="0.2">
      <c r="B16" s="397"/>
      <c r="C16" s="417"/>
      <c r="D16" s="406"/>
      <c r="E16" s="405"/>
      <c r="F16" s="406"/>
      <c r="G16" s="397"/>
      <c r="H16" s="397"/>
      <c r="I16" s="397"/>
      <c r="J16" s="397"/>
      <c r="K16" s="397"/>
      <c r="L16" s="397"/>
      <c r="M16" s="293"/>
      <c r="N16" s="291">
        <f>'MINGGU EFFEKTIF'!G19</f>
        <v>4</v>
      </c>
      <c r="O16" s="292"/>
      <c r="P16" s="292"/>
      <c r="Q16" s="292"/>
      <c r="R16" s="293"/>
      <c r="S16" s="291">
        <f>'MINGGU EFFEKTIF'!G20</f>
        <v>5</v>
      </c>
      <c r="T16" s="292"/>
      <c r="U16" s="292"/>
      <c r="V16" s="292"/>
      <c r="W16" s="293"/>
      <c r="X16" s="291">
        <f>'MINGGU EFFEKTIF'!G21</f>
        <v>5</v>
      </c>
      <c r="Y16" s="292"/>
      <c r="Z16" s="292"/>
      <c r="AA16" s="292"/>
      <c r="AB16" s="293"/>
      <c r="AC16" s="291">
        <f>'MINGGU EFFEKTIF'!G22</f>
        <v>4</v>
      </c>
      <c r="AD16" s="292"/>
      <c r="AE16" s="292"/>
      <c r="AF16" s="292"/>
      <c r="AG16" s="293"/>
      <c r="AH16" s="294">
        <f>'MINGGU EFFEKTIF'!G23</f>
        <v>5</v>
      </c>
      <c r="AI16" s="295"/>
      <c r="AJ16" s="295"/>
      <c r="AK16" s="295"/>
      <c r="AL16" s="296"/>
      <c r="AM16" s="209"/>
      <c r="AN16" s="234"/>
      <c r="AO16" s="234"/>
      <c r="AP16" s="234"/>
      <c r="AQ16" s="234"/>
      <c r="AR16" s="234"/>
      <c r="AS16" s="234"/>
      <c r="AT16" s="234"/>
      <c r="AU16" s="234"/>
      <c r="AV16" s="234"/>
      <c r="BB16" s="229"/>
      <c r="BD16" s="229"/>
      <c r="BK16" s="231"/>
      <c r="BR16" s="231"/>
      <c r="BS16" s="231"/>
      <c r="BT16" s="231"/>
      <c r="BU16" s="231"/>
      <c r="BV16" s="231"/>
      <c r="BW16" s="231"/>
      <c r="BX16" s="231"/>
      <c r="BY16" s="231"/>
    </row>
    <row r="17" spans="2:93" ht="14.25" customHeight="1" x14ac:dyDescent="0.2">
      <c r="B17" s="398"/>
      <c r="C17" s="418"/>
      <c r="D17" s="408"/>
      <c r="E17" s="407"/>
      <c r="F17" s="408"/>
      <c r="G17" s="398"/>
      <c r="H17" s="398"/>
      <c r="I17" s="398">
        <v>2</v>
      </c>
      <c r="J17" s="398">
        <v>3</v>
      </c>
      <c r="K17" s="398"/>
      <c r="L17" s="398">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10"/>
      <c r="AN17" s="239"/>
      <c r="AO17" s="239"/>
      <c r="AP17" s="239"/>
      <c r="AQ17" s="239"/>
      <c r="AR17" s="239"/>
      <c r="AS17" s="239"/>
      <c r="AT17" s="239"/>
      <c r="AU17" s="239"/>
      <c r="AV17" s="239"/>
    </row>
    <row r="18" spans="2:93" ht="66.75" customHeight="1" x14ac:dyDescent="0.2">
      <c r="B18" s="211" t="str">
        <f>IF(F7="",F7,"1")</f>
        <v>1</v>
      </c>
      <c r="C18" s="211" t="str">
        <f t="shared" ref="C18:C32" si="0">BW18</f>
        <v>3.4</v>
      </c>
      <c r="D18" s="212" t="str">
        <f t="shared" ref="D18:D32" si="1">BX18</f>
        <v>menganalisis berbagai fenomena kehidupan sesesuai proses kerja hukum tertib kosmis (niyama)</v>
      </c>
      <c r="E18" s="211" t="str">
        <f t="shared" ref="E18:E32" si="2">BY18</f>
        <v>4.4</v>
      </c>
      <c r="F18" s="212" t="str">
        <f t="shared" ref="F18:F32" si="3">BZ18</f>
        <v>menalar berbagai fenomena kehidupan sesesuai proses kerja hukum tertib kosmis (niyama)</v>
      </c>
      <c r="G18" s="224"/>
      <c r="H18" s="221"/>
      <c r="I18" s="15"/>
      <c r="J18" s="15"/>
      <c r="K18" s="221">
        <f t="shared" ref="K18:K32" si="4">CA18</f>
        <v>0</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7"/>
      <c r="AN18" s="240"/>
      <c r="AO18" s="240"/>
      <c r="AP18" s="240"/>
      <c r="AQ18" s="240"/>
      <c r="AR18" s="240"/>
      <c r="AS18" s="240"/>
      <c r="AT18" s="240"/>
      <c r="AU18" s="240"/>
      <c r="AV18" s="240"/>
      <c r="AW18" s="229">
        <f t="shared" ref="AW18:AW28" si="5">IFERROR(SMALL($AX$18:$AX$32,ROW(1:1)),"")</f>
        <v>1.0001</v>
      </c>
      <c r="AX18" s="229">
        <f>IFERROR(AZ18+(AY18/10000),"")</f>
        <v>1.0001</v>
      </c>
      <c r="AY18" s="229">
        <v>1</v>
      </c>
      <c r="AZ18" s="229" t="str">
        <f>'RINCIAN PROG TAHUNAN'!Q16</f>
        <v>1</v>
      </c>
      <c r="BA18" s="229" t="str">
        <f>'RINCIAN PROG TAHUNAN'!R16</f>
        <v>3.1</v>
      </c>
      <c r="BB18" s="230" t="str">
        <f>'RINCIAN PROG TAHUNAN'!S16</f>
        <v>menganalisis sejarah penyiaran agama Buddha pada zaman Mataram Kuno, Sriwijaya, zaman penjajahan dan kemerdekaan hingga masa sekarang</v>
      </c>
      <c r="BC18" s="229" t="str">
        <f>'RINCIAN PROG TAHUNAN'!T16</f>
        <v>4.1</v>
      </c>
      <c r="BD18" s="230" t="str">
        <f>'RINCIAN PROG TAHUNAN'!U16</f>
        <v>menyaji sejarah penyiaran agama Buddha pada zaman Mataram Kuno, Sriwijaya, zaman penjajahan dan kemerdekaan hingga masa sekarang</v>
      </c>
      <c r="BE18" s="229">
        <f>'RINCIAN PROG TAHUNAN'!V16</f>
        <v>0</v>
      </c>
      <c r="BG18" s="229">
        <f t="shared" ref="BG18:BG28" si="6">IFERROR(SMALL($BH$18:$BH$32,ROW(1:1)),"")</f>
        <v>4.0004</v>
      </c>
      <c r="BH18" s="229" t="str">
        <f>IFERROR(BJ18+(AY18/10000),"")</f>
        <v/>
      </c>
      <c r="BJ18" s="229" t="str">
        <f>'RINCIAN PROG TAHUNAN'!Y16</f>
        <v/>
      </c>
      <c r="BK18" s="230" t="str">
        <f>'RINCIAN PROG TAHUNAN'!Z16</f>
        <v/>
      </c>
      <c r="BL18" s="230" t="str">
        <f>'RINCIAN PROG TAHUNAN'!AA16</f>
        <v/>
      </c>
      <c r="BM18" s="229" t="str">
        <f>'RINCIAN PROG TAHUNAN'!AB16</f>
        <v/>
      </c>
      <c r="BN18" s="230" t="str">
        <f>'RINCIAN PROG TAHUNAN'!AC16</f>
        <v/>
      </c>
      <c r="BO18" s="229" t="str">
        <f>'RINCIAN PROG TAHUNAN'!AD16</f>
        <v/>
      </c>
      <c r="BP18" s="229" t="str">
        <f t="shared" ref="BP18:BP32" si="7">IF(AW18="","",VLOOKUP(AW18,$AX$18:$BE$32,3,FALSE))</f>
        <v>1</v>
      </c>
      <c r="BQ18" s="230" t="str">
        <f t="shared" ref="BQ18:BQ32" si="8">IF(AW18="","",VLOOKUP(AW18,$AX$18:$BE$32,4,FALSE))</f>
        <v>3.1</v>
      </c>
      <c r="BR18" s="230" t="str">
        <f t="shared" ref="BR18:BR32" si="9">IF(AW18="","",VLOOKUP(AW18,$AX$18:$BE$32,5,FALSE))</f>
        <v>menganalisis sejarah penyiaran agama Buddha pada zaman Mataram Kuno, Sriwijaya, zaman penjajahan dan kemerdekaan hingga masa sekarang</v>
      </c>
      <c r="BS18" s="229" t="str">
        <f t="shared" ref="BS18:BS32" si="10">IF(AW18="","",VLOOKUP(AW18,$AX$18:$BE$32,6,FALSE))</f>
        <v>4.1</v>
      </c>
      <c r="BT18" s="230" t="str">
        <f t="shared" ref="BT18:BT32" si="11">IF(AW18="","",VLOOKUP(AW18,$AX$18:$BE$32,7,FALSE))</f>
        <v>menyaji sejarah penyiaran agama Buddha pada zaman Mataram Kuno, Sriwijaya, zaman penjajahan dan kemerdekaan hingga masa sekarang</v>
      </c>
      <c r="BU18" s="229">
        <f t="shared" ref="BU18:BU32" si="12">IF(AW18="","",VLOOKUP(AW18,$AX$18:$BE$32,8,FALSE))</f>
        <v>0</v>
      </c>
      <c r="BV18" s="229">
        <f>IF(BG18="","",VLOOKUP(BG18,$BH$18:$BO$32,3,FALSE))</f>
        <v>4</v>
      </c>
      <c r="BW18" s="229" t="str">
        <f>IF(BG18="","",VLOOKUP(BG18,$BH$18:$BO$32,4,FALSE))</f>
        <v>3.4</v>
      </c>
      <c r="BX18" s="230" t="str">
        <f>IF(BG18="","",VLOOKUP(BG18,$BH$18:$BO$32,5,FALSE))</f>
        <v>menganalisis berbagai fenomena kehidupan sesesuai proses kerja hukum tertib kosmis (niyama)</v>
      </c>
      <c r="BY18" s="229" t="str">
        <f>IF(BG18="","",VLOOKUP(BG18,$BH$18:$BO$32,6,FALSE))</f>
        <v>4.4</v>
      </c>
      <c r="BZ18" s="230" t="str">
        <f>IF(BG18="","",VLOOKUP(BG18,$BH$18:$BO$32,7,FALSE))</f>
        <v>menalar berbagai fenomena kehidupan sesesuai proses kerja hukum tertib kosmis (niyama)</v>
      </c>
      <c r="CA18" s="229">
        <f>IF(BG18="","",VLOOKUP(BG18,$BH$18:$BO$32,8,FALSE))</f>
        <v>0</v>
      </c>
      <c r="CB18" s="241"/>
      <c r="CC18" s="241"/>
      <c r="CD18" s="241"/>
      <c r="CE18" s="241"/>
      <c r="CF18" s="241"/>
      <c r="CG18" s="241"/>
      <c r="CH18" s="241"/>
      <c r="CI18" s="241"/>
      <c r="CJ18" s="241"/>
      <c r="CK18" s="241"/>
      <c r="CL18" s="241"/>
      <c r="CM18" s="241"/>
      <c r="CN18" s="241"/>
      <c r="CO18" s="241"/>
    </row>
    <row r="19" spans="2:93" ht="66.75" customHeight="1" x14ac:dyDescent="0.2">
      <c r="B19" s="213">
        <f>IF(C18="","",B18+1)</f>
        <v>2</v>
      </c>
      <c r="C19" s="213">
        <f t="shared" si="0"/>
        <v>0</v>
      </c>
      <c r="D19" s="214">
        <f t="shared" si="1"/>
        <v>0</v>
      </c>
      <c r="E19" s="213">
        <f t="shared" si="2"/>
        <v>0</v>
      </c>
      <c r="F19" s="214">
        <f t="shared" si="3"/>
        <v>0</v>
      </c>
      <c r="G19" s="160"/>
      <c r="H19" s="160"/>
      <c r="I19" s="16"/>
      <c r="J19" s="16"/>
      <c r="K19" s="160">
        <f t="shared" si="4"/>
        <v>0</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7"/>
      <c r="AN19" s="240"/>
      <c r="AO19" s="240"/>
      <c r="AP19" s="240"/>
      <c r="AQ19" s="240"/>
      <c r="AR19" s="240"/>
      <c r="AS19" s="240"/>
      <c r="AT19" s="240"/>
      <c r="AU19" s="240"/>
      <c r="AV19" s="240"/>
      <c r="AW19" s="229">
        <f t="shared" si="5"/>
        <v>2.0002</v>
      </c>
      <c r="AX19" s="229">
        <f t="shared" ref="AX19:AX32" si="13">IFERROR(AZ19+(AY19/10000),"")</f>
        <v>2.0002</v>
      </c>
      <c r="AY19" s="229">
        <v>2</v>
      </c>
      <c r="AZ19" s="229">
        <f>'RINCIAN PROG TAHUNAN'!Q17</f>
        <v>2</v>
      </c>
      <c r="BA19" s="229" t="str">
        <f>'RINCIAN PROG TAHUNAN'!R17</f>
        <v>3.2</v>
      </c>
      <c r="BB19" s="230" t="str">
        <f>'RINCIAN PROG TAHUNAN'!S17</f>
        <v>memahami peranan agama, tujuan hidup, dan perlindungan berdasarkan agama Buddha</v>
      </c>
      <c r="BC19" s="229" t="str">
        <f>'RINCIAN PROG TAHUNAN'!T17</f>
        <v>4.2</v>
      </c>
      <c r="BD19" s="230" t="str">
        <f>'RINCIAN PROG TAHUNAN'!U17</f>
        <v>menyaji peranan agama, tujuan hidup, dan perlindungan berdasarkan agama Buddha</v>
      </c>
      <c r="BE19" s="229">
        <f>'RINCIAN PROG TAHUNAN'!V17</f>
        <v>0</v>
      </c>
      <c r="BG19" s="229">
        <f t="shared" si="6"/>
        <v>5.0004999999999997</v>
      </c>
      <c r="BH19" s="229" t="str">
        <f t="shared" ref="BH19:BH32" si="14">IFERROR(BJ19+(AY19/10000),"")</f>
        <v/>
      </c>
      <c r="BJ19" s="229" t="str">
        <f>'RINCIAN PROG TAHUNAN'!Y17</f>
        <v/>
      </c>
      <c r="BK19" s="230" t="str">
        <f>'RINCIAN PROG TAHUNAN'!Z17</f>
        <v/>
      </c>
      <c r="BL19" s="230" t="str">
        <f>'RINCIAN PROG TAHUNAN'!AA17</f>
        <v/>
      </c>
      <c r="BM19" s="229" t="str">
        <f>'RINCIAN PROG TAHUNAN'!AB17</f>
        <v/>
      </c>
      <c r="BN19" s="230" t="str">
        <f>'RINCIAN PROG TAHUNAN'!AC17</f>
        <v/>
      </c>
      <c r="BO19" s="229" t="str">
        <f>'RINCIAN PROG TAHUNAN'!AD17</f>
        <v/>
      </c>
      <c r="BP19" s="229">
        <f t="shared" si="7"/>
        <v>2</v>
      </c>
      <c r="BQ19" s="230" t="str">
        <f t="shared" si="8"/>
        <v>3.2</v>
      </c>
      <c r="BR19" s="230" t="str">
        <f t="shared" si="9"/>
        <v>memahami peranan agama, tujuan hidup, dan perlindungan berdasarkan agama Buddha</v>
      </c>
      <c r="BS19" s="229" t="str">
        <f t="shared" si="10"/>
        <v>4.2</v>
      </c>
      <c r="BT19" s="230" t="str">
        <f t="shared" si="11"/>
        <v>menyaji peranan agama, tujuan hidup, dan perlindungan berdasarkan agama Buddha</v>
      </c>
      <c r="BU19" s="229">
        <f t="shared" si="12"/>
        <v>0</v>
      </c>
      <c r="BV19" s="229">
        <f t="shared" ref="BV19:BV32" si="15">IF(BG19="","",VLOOKUP(BG19,$BH$18:$BO$32,3,FALSE))</f>
        <v>5</v>
      </c>
      <c r="BW19" s="229">
        <f t="shared" ref="BW19:BW32" si="16">IF(BG19="","",VLOOKUP(BG19,$BH$18:$BO$32,4,FALSE))</f>
        <v>0</v>
      </c>
      <c r="BX19" s="230">
        <f t="shared" ref="BX19:BX32" si="17">IF(BG19="","",VLOOKUP(BG19,$BH$18:$BO$32,5,FALSE))</f>
        <v>0</v>
      </c>
      <c r="BY19" s="229">
        <f t="shared" ref="BY19:BY32" si="18">IF(BG19="","",VLOOKUP(BG19,$BH$18:$BO$32,6,FALSE))</f>
        <v>0</v>
      </c>
      <c r="BZ19" s="230">
        <f t="shared" ref="BZ19:BZ32" si="19">IF(BG19="","",VLOOKUP(BG19,$BH$18:$BO$32,7,FALSE))</f>
        <v>0</v>
      </c>
      <c r="CA19" s="229">
        <f t="shared" ref="CA19:CA32" si="20">IF(BG19="","",VLOOKUP(BG19,$BH$18:$BO$32,8,FALSE))</f>
        <v>0</v>
      </c>
      <c r="CB19" s="241"/>
      <c r="CC19" s="241"/>
      <c r="CD19" s="241"/>
      <c r="CE19" s="241"/>
      <c r="CF19" s="241"/>
      <c r="CG19" s="241"/>
      <c r="CH19" s="241"/>
      <c r="CI19" s="241"/>
      <c r="CJ19" s="241"/>
      <c r="CK19" s="241"/>
      <c r="CL19" s="241"/>
      <c r="CM19" s="241"/>
      <c r="CN19" s="241"/>
      <c r="CO19" s="241"/>
    </row>
    <row r="20" spans="2:93" ht="66.75" customHeight="1" x14ac:dyDescent="0.2">
      <c r="B20" s="213">
        <f t="shared" ref="B20:B32" si="21">IF(C19="","",B19+1)</f>
        <v>3</v>
      </c>
      <c r="C20" s="213" t="str">
        <f t="shared" si="0"/>
        <v/>
      </c>
      <c r="D20" s="214" t="str">
        <f t="shared" si="1"/>
        <v/>
      </c>
      <c r="E20" s="213" t="str">
        <f t="shared" si="2"/>
        <v/>
      </c>
      <c r="F20" s="214" t="str">
        <f t="shared" si="3"/>
        <v/>
      </c>
      <c r="G20" s="160"/>
      <c r="H20" s="160"/>
      <c r="I20" s="16"/>
      <c r="J20" s="16"/>
      <c r="K20" s="160" t="str">
        <f t="shared" si="4"/>
        <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7"/>
      <c r="AN20" s="240"/>
      <c r="AO20" s="240"/>
      <c r="AP20" s="240"/>
      <c r="AQ20" s="240"/>
      <c r="AR20" s="240"/>
      <c r="AS20" s="240"/>
      <c r="AT20" s="240"/>
      <c r="AU20" s="240"/>
      <c r="AV20" s="240"/>
      <c r="AW20" s="229">
        <f t="shared" si="5"/>
        <v>3.0003000000000002</v>
      </c>
      <c r="AX20" s="229">
        <f t="shared" si="13"/>
        <v>3.0003000000000002</v>
      </c>
      <c r="AY20" s="229">
        <v>3</v>
      </c>
      <c r="AZ20" s="229">
        <f>'RINCIAN PROG TAHUNAN'!Q18</f>
        <v>3</v>
      </c>
      <c r="BA20" s="229" t="str">
        <f>'RINCIAN PROG TAHUNAN'!R18</f>
        <v>3.3</v>
      </c>
      <c r="BB20" s="230" t="str">
        <f>'RINCIAN PROG TAHUNAN'!S18</f>
        <v>memahami peranan Agama Buddha dalam ilmu pengetahuan, teknologi, seni, dan budaya</v>
      </c>
      <c r="BC20" s="229" t="str">
        <f>'RINCIAN PROG TAHUNAN'!T18</f>
        <v>4.3</v>
      </c>
      <c r="BD20" s="230" t="str">
        <f>'RINCIAN PROG TAHUNAN'!U18</f>
        <v>mengolah peranan Agama Buddha dalam ilmu pengetahuan, teknologi, seni, dan budaya</v>
      </c>
      <c r="BE20" s="229">
        <f>'RINCIAN PROG TAHUNAN'!V18</f>
        <v>0</v>
      </c>
      <c r="BG20" s="229" t="str">
        <f t="shared" si="6"/>
        <v/>
      </c>
      <c r="BH20" s="229" t="str">
        <f t="shared" si="14"/>
        <v/>
      </c>
      <c r="BJ20" s="229" t="str">
        <f>'RINCIAN PROG TAHUNAN'!Y18</f>
        <v/>
      </c>
      <c r="BK20" s="230" t="str">
        <f>'RINCIAN PROG TAHUNAN'!Z18</f>
        <v/>
      </c>
      <c r="BL20" s="230" t="str">
        <f>'RINCIAN PROG TAHUNAN'!AA18</f>
        <v/>
      </c>
      <c r="BM20" s="229" t="str">
        <f>'RINCIAN PROG TAHUNAN'!AB18</f>
        <v/>
      </c>
      <c r="BN20" s="230" t="str">
        <f>'RINCIAN PROG TAHUNAN'!AC18</f>
        <v/>
      </c>
      <c r="BO20" s="229" t="str">
        <f>'RINCIAN PROG TAHUNAN'!AD18</f>
        <v/>
      </c>
      <c r="BP20" s="229">
        <f t="shared" si="7"/>
        <v>3</v>
      </c>
      <c r="BQ20" s="230" t="str">
        <f t="shared" si="8"/>
        <v>3.3</v>
      </c>
      <c r="BR20" s="230" t="str">
        <f t="shared" si="9"/>
        <v>memahami peranan Agama Buddha dalam ilmu pengetahuan, teknologi, seni, dan budaya</v>
      </c>
      <c r="BS20" s="229" t="str">
        <f t="shared" si="10"/>
        <v>4.3</v>
      </c>
      <c r="BT20" s="230" t="str">
        <f t="shared" si="11"/>
        <v>mengolah peranan Agama Buddha dalam ilmu pengetahuan, teknologi, seni, dan budaya</v>
      </c>
      <c r="BU20" s="229">
        <f t="shared" si="12"/>
        <v>0</v>
      </c>
      <c r="BV20" s="229" t="str">
        <f t="shared" si="15"/>
        <v/>
      </c>
      <c r="BW20" s="229" t="str">
        <f t="shared" si="16"/>
        <v/>
      </c>
      <c r="BX20" s="230" t="str">
        <f t="shared" si="17"/>
        <v/>
      </c>
      <c r="BY20" s="229" t="str">
        <f t="shared" si="18"/>
        <v/>
      </c>
      <c r="BZ20" s="230" t="str">
        <f t="shared" si="19"/>
        <v/>
      </c>
      <c r="CA20" s="229" t="str">
        <f t="shared" si="20"/>
        <v/>
      </c>
      <c r="CB20" s="241"/>
      <c r="CC20" s="241"/>
      <c r="CD20" s="241"/>
      <c r="CE20" s="241"/>
      <c r="CF20" s="241"/>
      <c r="CG20" s="241"/>
      <c r="CH20" s="241"/>
      <c r="CI20" s="241"/>
      <c r="CJ20" s="241"/>
      <c r="CK20" s="241"/>
      <c r="CL20" s="241"/>
      <c r="CM20" s="241"/>
      <c r="CN20" s="241"/>
      <c r="CO20" s="241"/>
    </row>
    <row r="21" spans="2:93" ht="66.75" customHeight="1" x14ac:dyDescent="0.2">
      <c r="B21" s="213" t="str">
        <f t="shared" si="21"/>
        <v/>
      </c>
      <c r="C21" s="213" t="str">
        <f t="shared" si="0"/>
        <v/>
      </c>
      <c r="D21" s="214" t="str">
        <f t="shared" si="1"/>
        <v/>
      </c>
      <c r="E21" s="213" t="str">
        <f t="shared" si="2"/>
        <v/>
      </c>
      <c r="F21" s="214" t="str">
        <f t="shared" si="3"/>
        <v/>
      </c>
      <c r="G21" s="160"/>
      <c r="H21" s="160"/>
      <c r="I21" s="16"/>
      <c r="J21" s="16"/>
      <c r="K21" s="160" t="str">
        <f t="shared" si="4"/>
        <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7"/>
      <c r="AN21" s="240"/>
      <c r="AO21" s="240"/>
      <c r="AP21" s="240"/>
      <c r="AQ21" s="240"/>
      <c r="AR21" s="240"/>
      <c r="AS21" s="240"/>
      <c r="AT21" s="240"/>
      <c r="AU21" s="240"/>
      <c r="AV21" s="240"/>
      <c r="AW21" s="229" t="str">
        <f t="shared" si="5"/>
        <v/>
      </c>
      <c r="AX21" s="229" t="str">
        <f t="shared" si="13"/>
        <v/>
      </c>
      <c r="AY21" s="229">
        <v>4</v>
      </c>
      <c r="AZ21" s="229" t="str">
        <f>'RINCIAN PROG TAHUNAN'!Q19</f>
        <v/>
      </c>
      <c r="BA21" s="229" t="str">
        <f>'RINCIAN PROG TAHUNAN'!R19</f>
        <v/>
      </c>
      <c r="BB21" s="230" t="str">
        <f>'RINCIAN PROG TAHUNAN'!S19</f>
        <v/>
      </c>
      <c r="BC21" s="229" t="str">
        <f>'RINCIAN PROG TAHUNAN'!T19</f>
        <v/>
      </c>
      <c r="BD21" s="230" t="str">
        <f>'RINCIAN PROG TAHUNAN'!U19</f>
        <v/>
      </c>
      <c r="BE21" s="229" t="str">
        <f>'RINCIAN PROG TAHUNAN'!V19</f>
        <v/>
      </c>
      <c r="BG21" s="229" t="str">
        <f t="shared" si="6"/>
        <v/>
      </c>
      <c r="BH21" s="229">
        <f t="shared" si="14"/>
        <v>4.0004</v>
      </c>
      <c r="BJ21" s="229">
        <f>'RINCIAN PROG TAHUNAN'!Y19</f>
        <v>4</v>
      </c>
      <c r="BK21" s="230" t="str">
        <f>'RINCIAN PROG TAHUNAN'!Z19</f>
        <v>3.4</v>
      </c>
      <c r="BL21" s="230" t="str">
        <f>'RINCIAN PROG TAHUNAN'!AA19</f>
        <v>menganalisis berbagai fenomena kehidupan sesesuai proses kerja hukum tertib kosmis (niyama)</v>
      </c>
      <c r="BM21" s="229" t="str">
        <f>'RINCIAN PROG TAHUNAN'!AB19</f>
        <v>4.4</v>
      </c>
      <c r="BN21" s="230" t="str">
        <f>'RINCIAN PROG TAHUNAN'!AC19</f>
        <v>menalar berbagai fenomena kehidupan sesesuai proses kerja hukum tertib kosmis (niyama)</v>
      </c>
      <c r="BO21" s="229">
        <f>'RINCIAN PROG TAHUNAN'!AD19</f>
        <v>0</v>
      </c>
      <c r="BP21" s="229" t="str">
        <f t="shared" si="7"/>
        <v/>
      </c>
      <c r="BQ21" s="230" t="str">
        <f t="shared" si="8"/>
        <v/>
      </c>
      <c r="BR21" s="230" t="str">
        <f t="shared" si="9"/>
        <v/>
      </c>
      <c r="BS21" s="229" t="str">
        <f t="shared" si="10"/>
        <v/>
      </c>
      <c r="BT21" s="230" t="str">
        <f t="shared" si="11"/>
        <v/>
      </c>
      <c r="BU21" s="229" t="str">
        <f t="shared" si="12"/>
        <v/>
      </c>
      <c r="BV21" s="229" t="str">
        <f t="shared" si="15"/>
        <v/>
      </c>
      <c r="BW21" s="229" t="str">
        <f t="shared" si="16"/>
        <v/>
      </c>
      <c r="BX21" s="230" t="str">
        <f t="shared" si="17"/>
        <v/>
      </c>
      <c r="BY21" s="229" t="str">
        <f t="shared" si="18"/>
        <v/>
      </c>
      <c r="BZ21" s="230" t="str">
        <f t="shared" si="19"/>
        <v/>
      </c>
      <c r="CA21" s="229" t="str">
        <f t="shared" si="20"/>
        <v/>
      </c>
      <c r="CB21" s="241"/>
      <c r="CC21" s="241"/>
      <c r="CD21" s="241"/>
      <c r="CE21" s="241"/>
      <c r="CF21" s="241"/>
      <c r="CG21" s="241"/>
      <c r="CH21" s="241"/>
      <c r="CI21" s="241"/>
      <c r="CJ21" s="241"/>
      <c r="CK21" s="241"/>
      <c r="CL21" s="241"/>
      <c r="CM21" s="241"/>
      <c r="CN21" s="241"/>
      <c r="CO21" s="241"/>
    </row>
    <row r="22" spans="2:93" ht="66.75" customHeight="1" x14ac:dyDescent="0.2">
      <c r="B22" s="213" t="str">
        <f t="shared" si="21"/>
        <v/>
      </c>
      <c r="C22" s="213" t="str">
        <f t="shared" si="0"/>
        <v/>
      </c>
      <c r="D22" s="214" t="str">
        <f t="shared" si="1"/>
        <v/>
      </c>
      <c r="E22" s="213" t="str">
        <f t="shared" si="2"/>
        <v/>
      </c>
      <c r="F22" s="214" t="str">
        <f t="shared" si="3"/>
        <v/>
      </c>
      <c r="G22" s="160"/>
      <c r="H22" s="160"/>
      <c r="I22" s="16"/>
      <c r="J22" s="16"/>
      <c r="K22" s="160" t="str">
        <f t="shared" si="4"/>
        <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7"/>
      <c r="AN22" s="240"/>
      <c r="AO22" s="240"/>
      <c r="AP22" s="240"/>
      <c r="AQ22" s="240"/>
      <c r="AR22" s="240"/>
      <c r="AS22" s="240"/>
      <c r="AT22" s="240"/>
      <c r="AU22" s="240"/>
      <c r="AV22" s="240"/>
      <c r="AW22" s="229" t="str">
        <f t="shared" si="5"/>
        <v/>
      </c>
      <c r="AX22" s="229" t="str">
        <f t="shared" si="13"/>
        <v/>
      </c>
      <c r="AY22" s="229">
        <v>5</v>
      </c>
      <c r="AZ22" s="229" t="str">
        <f>'RINCIAN PROG TAHUNAN'!Q20</f>
        <v/>
      </c>
      <c r="BA22" s="229" t="str">
        <f>'RINCIAN PROG TAHUNAN'!R20</f>
        <v/>
      </c>
      <c r="BB22" s="230" t="str">
        <f>'RINCIAN PROG TAHUNAN'!S20</f>
        <v/>
      </c>
      <c r="BC22" s="229" t="str">
        <f>'RINCIAN PROG TAHUNAN'!T20</f>
        <v/>
      </c>
      <c r="BD22" s="230" t="str">
        <f>'RINCIAN PROG TAHUNAN'!U20</f>
        <v/>
      </c>
      <c r="BE22" s="229" t="str">
        <f>'RINCIAN PROG TAHUNAN'!V20</f>
        <v/>
      </c>
      <c r="BG22" s="229" t="str">
        <f t="shared" si="6"/>
        <v/>
      </c>
      <c r="BH22" s="229">
        <f t="shared" si="14"/>
        <v>5.0004999999999997</v>
      </c>
      <c r="BJ22" s="229">
        <f>'RINCIAN PROG TAHUNAN'!Y20</f>
        <v>5</v>
      </c>
      <c r="BK22" s="230">
        <f>'RINCIAN PROG TAHUNAN'!Z20</f>
        <v>0</v>
      </c>
      <c r="BL22" s="230">
        <f>'RINCIAN PROG TAHUNAN'!AA20</f>
        <v>0</v>
      </c>
      <c r="BM22" s="229">
        <f>'RINCIAN PROG TAHUNAN'!AB20</f>
        <v>0</v>
      </c>
      <c r="BN22" s="230">
        <f>'RINCIAN PROG TAHUNAN'!AC20</f>
        <v>0</v>
      </c>
      <c r="BO22" s="229">
        <f>'RINCIAN PROG TAHUNAN'!AD20</f>
        <v>0</v>
      </c>
      <c r="BP22" s="229" t="str">
        <f t="shared" si="7"/>
        <v/>
      </c>
      <c r="BQ22" s="230" t="str">
        <f t="shared" si="8"/>
        <v/>
      </c>
      <c r="BR22" s="230" t="str">
        <f t="shared" si="9"/>
        <v/>
      </c>
      <c r="BS22" s="229" t="str">
        <f t="shared" si="10"/>
        <v/>
      </c>
      <c r="BT22" s="230" t="str">
        <f t="shared" si="11"/>
        <v/>
      </c>
      <c r="BU22" s="229" t="str">
        <f t="shared" si="12"/>
        <v/>
      </c>
      <c r="BV22" s="229" t="str">
        <f t="shared" si="15"/>
        <v/>
      </c>
      <c r="BW22" s="229" t="str">
        <f t="shared" si="16"/>
        <v/>
      </c>
      <c r="BX22" s="230" t="str">
        <f t="shared" si="17"/>
        <v/>
      </c>
      <c r="BY22" s="229" t="str">
        <f t="shared" si="18"/>
        <v/>
      </c>
      <c r="BZ22" s="230" t="str">
        <f t="shared" si="19"/>
        <v/>
      </c>
      <c r="CA22" s="229" t="str">
        <f t="shared" si="20"/>
        <v/>
      </c>
      <c r="CB22" s="241"/>
      <c r="CC22" s="241"/>
      <c r="CD22" s="241"/>
      <c r="CE22" s="241"/>
      <c r="CF22" s="241"/>
      <c r="CG22" s="241"/>
      <c r="CH22" s="241"/>
      <c r="CI22" s="241"/>
      <c r="CJ22" s="241"/>
      <c r="CK22" s="241"/>
      <c r="CL22" s="241"/>
      <c r="CM22" s="241"/>
      <c r="CN22" s="241"/>
      <c r="CO22" s="241"/>
    </row>
    <row r="23" spans="2:93" ht="66.75" customHeight="1" x14ac:dyDescent="0.2">
      <c r="B23" s="213" t="str">
        <f t="shared" si="21"/>
        <v/>
      </c>
      <c r="C23" s="213" t="str">
        <f t="shared" si="0"/>
        <v/>
      </c>
      <c r="D23" s="214" t="str">
        <f t="shared" si="1"/>
        <v/>
      </c>
      <c r="E23" s="213" t="str">
        <f t="shared" si="2"/>
        <v/>
      </c>
      <c r="F23" s="214" t="str">
        <f t="shared" si="3"/>
        <v/>
      </c>
      <c r="G23" s="160"/>
      <c r="H23" s="160"/>
      <c r="I23" s="16"/>
      <c r="J23" s="16"/>
      <c r="K23" s="160" t="str">
        <f t="shared" si="4"/>
        <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7"/>
      <c r="AN23" s="240"/>
      <c r="AO23" s="240"/>
      <c r="AP23" s="240"/>
      <c r="AQ23" s="240"/>
      <c r="AR23" s="240"/>
      <c r="AS23" s="240"/>
      <c r="AT23" s="240"/>
      <c r="AU23" s="240"/>
      <c r="AV23" s="240"/>
      <c r="AW23" s="229" t="str">
        <f t="shared" si="5"/>
        <v/>
      </c>
      <c r="AX23" s="229" t="str">
        <f t="shared" si="13"/>
        <v/>
      </c>
      <c r="AY23" s="229">
        <v>6</v>
      </c>
      <c r="AZ23" s="229" t="str">
        <f>'RINCIAN PROG TAHUNAN'!Q21</f>
        <v/>
      </c>
      <c r="BA23" s="229" t="str">
        <f>'RINCIAN PROG TAHUNAN'!R21</f>
        <v/>
      </c>
      <c r="BB23" s="230" t="str">
        <f>'RINCIAN PROG TAHUNAN'!S21</f>
        <v/>
      </c>
      <c r="BC23" s="229" t="str">
        <f>'RINCIAN PROG TAHUNAN'!T21</f>
        <v/>
      </c>
      <c r="BD23" s="230" t="str">
        <f>'RINCIAN PROG TAHUNAN'!U21</f>
        <v/>
      </c>
      <c r="BE23" s="229" t="str">
        <f>'RINCIAN PROG TAHUNAN'!V21</f>
        <v/>
      </c>
      <c r="BG23" s="229" t="str">
        <f t="shared" si="6"/>
        <v/>
      </c>
      <c r="BH23" s="229" t="str">
        <f t="shared" si="14"/>
        <v/>
      </c>
      <c r="BJ23" s="229" t="str">
        <f>'RINCIAN PROG TAHUNAN'!Y21</f>
        <v/>
      </c>
      <c r="BK23" s="230" t="str">
        <f>'RINCIAN PROG TAHUNAN'!Z21</f>
        <v/>
      </c>
      <c r="BL23" s="230" t="str">
        <f>'RINCIAN PROG TAHUNAN'!AA21</f>
        <v/>
      </c>
      <c r="BM23" s="229" t="str">
        <f>'RINCIAN PROG TAHUNAN'!AB21</f>
        <v/>
      </c>
      <c r="BN23" s="230" t="str">
        <f>'RINCIAN PROG TAHUNAN'!AC21</f>
        <v/>
      </c>
      <c r="BO23" s="229" t="str">
        <f>'RINCIAN PROG TAHUNAN'!AD21</f>
        <v/>
      </c>
      <c r="BP23" s="229" t="str">
        <f t="shared" si="7"/>
        <v/>
      </c>
      <c r="BQ23" s="230" t="str">
        <f t="shared" si="8"/>
        <v/>
      </c>
      <c r="BR23" s="230" t="str">
        <f t="shared" si="9"/>
        <v/>
      </c>
      <c r="BS23" s="229" t="str">
        <f t="shared" si="10"/>
        <v/>
      </c>
      <c r="BT23" s="230" t="str">
        <f t="shared" si="11"/>
        <v/>
      </c>
      <c r="BU23" s="229" t="str">
        <f t="shared" si="12"/>
        <v/>
      </c>
      <c r="BV23" s="229" t="str">
        <f t="shared" si="15"/>
        <v/>
      </c>
      <c r="BW23" s="229" t="str">
        <f t="shared" si="16"/>
        <v/>
      </c>
      <c r="BX23" s="230" t="str">
        <f t="shared" si="17"/>
        <v/>
      </c>
      <c r="BY23" s="229" t="str">
        <f t="shared" si="18"/>
        <v/>
      </c>
      <c r="BZ23" s="230" t="str">
        <f t="shared" si="19"/>
        <v/>
      </c>
      <c r="CA23" s="229" t="str">
        <f t="shared" si="20"/>
        <v/>
      </c>
      <c r="CB23" s="241"/>
      <c r="CC23" s="241"/>
      <c r="CD23" s="241"/>
      <c r="CE23" s="241"/>
      <c r="CF23" s="241"/>
      <c r="CG23" s="241"/>
      <c r="CH23" s="241"/>
      <c r="CI23" s="241"/>
      <c r="CJ23" s="241"/>
      <c r="CK23" s="241"/>
      <c r="CL23" s="241"/>
      <c r="CM23" s="241"/>
      <c r="CN23" s="241"/>
      <c r="CO23" s="241"/>
    </row>
    <row r="24" spans="2:93" ht="66.75" customHeight="1" x14ac:dyDescent="0.2">
      <c r="B24" s="213" t="str">
        <f t="shared" si="21"/>
        <v/>
      </c>
      <c r="C24" s="213" t="str">
        <f t="shared" si="0"/>
        <v/>
      </c>
      <c r="D24" s="214" t="str">
        <f t="shared" si="1"/>
        <v/>
      </c>
      <c r="E24" s="213" t="str">
        <f t="shared" si="2"/>
        <v/>
      </c>
      <c r="F24" s="214" t="str">
        <f t="shared" si="3"/>
        <v/>
      </c>
      <c r="G24" s="160"/>
      <c r="H24" s="160"/>
      <c r="I24" s="16"/>
      <c r="J24" s="16"/>
      <c r="K24" s="160" t="str">
        <f t="shared" si="4"/>
        <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7"/>
      <c r="AN24" s="240"/>
      <c r="AO24" s="240"/>
      <c r="AP24" s="240"/>
      <c r="AQ24" s="240"/>
      <c r="AR24" s="240"/>
      <c r="AS24" s="240"/>
      <c r="AT24" s="240"/>
      <c r="AU24" s="240"/>
      <c r="AV24" s="240"/>
      <c r="AW24" s="229" t="str">
        <f t="shared" si="5"/>
        <v/>
      </c>
      <c r="AX24" s="229" t="str">
        <f t="shared" si="13"/>
        <v/>
      </c>
      <c r="AY24" s="229">
        <v>7</v>
      </c>
      <c r="AZ24" s="229" t="str">
        <f>'RINCIAN PROG TAHUNAN'!Q22</f>
        <v/>
      </c>
      <c r="BA24" s="229" t="str">
        <f>'RINCIAN PROG TAHUNAN'!R22</f>
        <v/>
      </c>
      <c r="BB24" s="230" t="str">
        <f>'RINCIAN PROG TAHUNAN'!S22</f>
        <v/>
      </c>
      <c r="BC24" s="229" t="str">
        <f>'RINCIAN PROG TAHUNAN'!T22</f>
        <v/>
      </c>
      <c r="BD24" s="230" t="str">
        <f>'RINCIAN PROG TAHUNAN'!U22</f>
        <v/>
      </c>
      <c r="BE24" s="229" t="str">
        <f>'RINCIAN PROG TAHUNAN'!V22</f>
        <v/>
      </c>
      <c r="BG24" s="229" t="str">
        <f t="shared" si="6"/>
        <v/>
      </c>
      <c r="BH24" s="229" t="str">
        <f t="shared" si="14"/>
        <v/>
      </c>
      <c r="BJ24" s="229" t="str">
        <f>'RINCIAN PROG TAHUNAN'!Y22</f>
        <v/>
      </c>
      <c r="BK24" s="230" t="str">
        <f>'RINCIAN PROG TAHUNAN'!Z22</f>
        <v/>
      </c>
      <c r="BL24" s="230" t="str">
        <f>'RINCIAN PROG TAHUNAN'!AA22</f>
        <v/>
      </c>
      <c r="BM24" s="229" t="str">
        <f>'RINCIAN PROG TAHUNAN'!AB22</f>
        <v/>
      </c>
      <c r="BN24" s="230" t="str">
        <f>'RINCIAN PROG TAHUNAN'!AC22</f>
        <v/>
      </c>
      <c r="BO24" s="229" t="str">
        <f>'RINCIAN PROG TAHUNAN'!AD22</f>
        <v/>
      </c>
      <c r="BP24" s="229" t="str">
        <f t="shared" si="7"/>
        <v/>
      </c>
      <c r="BQ24" s="230" t="str">
        <f t="shared" si="8"/>
        <v/>
      </c>
      <c r="BR24" s="230" t="str">
        <f t="shared" si="9"/>
        <v/>
      </c>
      <c r="BS24" s="229" t="str">
        <f t="shared" si="10"/>
        <v/>
      </c>
      <c r="BT24" s="230" t="str">
        <f t="shared" si="11"/>
        <v/>
      </c>
      <c r="BU24" s="229" t="str">
        <f t="shared" si="12"/>
        <v/>
      </c>
      <c r="BV24" s="229" t="str">
        <f t="shared" si="15"/>
        <v/>
      </c>
      <c r="BW24" s="229" t="str">
        <f t="shared" si="16"/>
        <v/>
      </c>
      <c r="BX24" s="230" t="str">
        <f t="shared" si="17"/>
        <v/>
      </c>
      <c r="BY24" s="229" t="str">
        <f t="shared" si="18"/>
        <v/>
      </c>
      <c r="BZ24" s="230" t="str">
        <f t="shared" si="19"/>
        <v/>
      </c>
      <c r="CA24" s="229" t="str">
        <f t="shared" si="20"/>
        <v/>
      </c>
      <c r="CB24" s="241"/>
      <c r="CC24" s="241"/>
      <c r="CD24" s="241"/>
      <c r="CE24" s="241"/>
      <c r="CF24" s="241"/>
      <c r="CG24" s="241"/>
      <c r="CH24" s="241"/>
      <c r="CI24" s="241"/>
      <c r="CJ24" s="241"/>
      <c r="CK24" s="241"/>
      <c r="CL24" s="241"/>
      <c r="CM24" s="241"/>
      <c r="CN24" s="241"/>
      <c r="CO24" s="241"/>
    </row>
    <row r="25" spans="2:93" ht="66.75" customHeight="1" x14ac:dyDescent="0.2">
      <c r="B25" s="213" t="str">
        <f t="shared" si="21"/>
        <v/>
      </c>
      <c r="C25" s="213" t="str">
        <f t="shared" si="0"/>
        <v/>
      </c>
      <c r="D25" s="214" t="str">
        <f t="shared" si="1"/>
        <v/>
      </c>
      <c r="E25" s="213" t="str">
        <f t="shared" si="2"/>
        <v/>
      </c>
      <c r="F25" s="214" t="str">
        <f t="shared" si="3"/>
        <v/>
      </c>
      <c r="G25" s="160"/>
      <c r="H25" s="160"/>
      <c r="I25" s="16"/>
      <c r="J25" s="16"/>
      <c r="K25" s="160" t="str">
        <f t="shared" si="4"/>
        <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7"/>
      <c r="AN25" s="240"/>
      <c r="AO25" s="240"/>
      <c r="AP25" s="240"/>
      <c r="AQ25" s="240"/>
      <c r="AR25" s="240"/>
      <c r="AS25" s="240"/>
      <c r="AT25" s="240"/>
      <c r="AU25" s="240"/>
      <c r="AV25" s="240"/>
      <c r="AW25" s="229" t="str">
        <f t="shared" si="5"/>
        <v/>
      </c>
      <c r="AX25" s="229" t="str">
        <f t="shared" si="13"/>
        <v/>
      </c>
      <c r="AY25" s="229">
        <v>8</v>
      </c>
      <c r="AZ25" s="229" t="str">
        <f>'RINCIAN PROG TAHUNAN'!Q23</f>
        <v/>
      </c>
      <c r="BA25" s="229" t="str">
        <f>'RINCIAN PROG TAHUNAN'!R23</f>
        <v/>
      </c>
      <c r="BB25" s="230" t="str">
        <f>'RINCIAN PROG TAHUNAN'!S23</f>
        <v/>
      </c>
      <c r="BC25" s="229" t="str">
        <f>'RINCIAN PROG TAHUNAN'!T23</f>
        <v/>
      </c>
      <c r="BD25" s="230" t="str">
        <f>'RINCIAN PROG TAHUNAN'!U23</f>
        <v/>
      </c>
      <c r="BE25" s="229" t="str">
        <f>'RINCIAN PROG TAHUNAN'!V23</f>
        <v/>
      </c>
      <c r="BG25" s="229" t="str">
        <f t="shared" si="6"/>
        <v/>
      </c>
      <c r="BH25" s="229" t="str">
        <f t="shared" si="14"/>
        <v/>
      </c>
      <c r="BJ25" s="229" t="str">
        <f>'RINCIAN PROG TAHUNAN'!Y23</f>
        <v/>
      </c>
      <c r="BK25" s="230" t="str">
        <f>'RINCIAN PROG TAHUNAN'!Z23</f>
        <v/>
      </c>
      <c r="BL25" s="230" t="str">
        <f>'RINCIAN PROG TAHUNAN'!AA23</f>
        <v/>
      </c>
      <c r="BM25" s="229" t="str">
        <f>'RINCIAN PROG TAHUNAN'!AB23</f>
        <v/>
      </c>
      <c r="BN25" s="230" t="str">
        <f>'RINCIAN PROG TAHUNAN'!AC23</f>
        <v/>
      </c>
      <c r="BO25" s="229" t="str">
        <f>'RINCIAN PROG TAHUNAN'!AD23</f>
        <v/>
      </c>
      <c r="BP25" s="229" t="str">
        <f t="shared" si="7"/>
        <v/>
      </c>
      <c r="BQ25" s="230" t="str">
        <f t="shared" si="8"/>
        <v/>
      </c>
      <c r="BR25" s="230" t="str">
        <f t="shared" si="9"/>
        <v/>
      </c>
      <c r="BS25" s="229" t="str">
        <f t="shared" si="10"/>
        <v/>
      </c>
      <c r="BT25" s="230" t="str">
        <f t="shared" si="11"/>
        <v/>
      </c>
      <c r="BU25" s="229" t="str">
        <f t="shared" si="12"/>
        <v/>
      </c>
      <c r="BV25" s="229" t="str">
        <f t="shared" si="15"/>
        <v/>
      </c>
      <c r="BW25" s="229" t="str">
        <f t="shared" si="16"/>
        <v/>
      </c>
      <c r="BX25" s="230" t="str">
        <f t="shared" si="17"/>
        <v/>
      </c>
      <c r="BY25" s="229" t="str">
        <f t="shared" si="18"/>
        <v/>
      </c>
      <c r="BZ25" s="230" t="str">
        <f t="shared" si="19"/>
        <v/>
      </c>
      <c r="CA25" s="229" t="str">
        <f t="shared" si="20"/>
        <v/>
      </c>
      <c r="CB25" s="241"/>
      <c r="CC25" s="241"/>
      <c r="CD25" s="241"/>
      <c r="CE25" s="241"/>
      <c r="CF25" s="241"/>
      <c r="CG25" s="241"/>
      <c r="CH25" s="241"/>
      <c r="CI25" s="241"/>
      <c r="CJ25" s="241"/>
      <c r="CK25" s="241"/>
      <c r="CL25" s="241"/>
      <c r="CM25" s="241"/>
      <c r="CN25" s="241"/>
      <c r="CO25" s="241"/>
    </row>
    <row r="26" spans="2:93" ht="66.75" customHeight="1" x14ac:dyDescent="0.2">
      <c r="B26" s="213" t="str">
        <f t="shared" si="21"/>
        <v/>
      </c>
      <c r="C26" s="213" t="str">
        <f t="shared" si="0"/>
        <v/>
      </c>
      <c r="D26" s="214" t="str">
        <f t="shared" si="1"/>
        <v/>
      </c>
      <c r="E26" s="213" t="str">
        <f t="shared" si="2"/>
        <v/>
      </c>
      <c r="F26" s="214" t="str">
        <f t="shared" si="3"/>
        <v/>
      </c>
      <c r="G26" s="160"/>
      <c r="H26" s="160"/>
      <c r="I26" s="16"/>
      <c r="J26" s="16"/>
      <c r="K26" s="160" t="str">
        <f t="shared" si="4"/>
        <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7"/>
      <c r="AN26" s="240"/>
      <c r="AO26" s="240"/>
      <c r="AP26" s="240"/>
      <c r="AQ26" s="240"/>
      <c r="AR26" s="240"/>
      <c r="AS26" s="240"/>
      <c r="AT26" s="240"/>
      <c r="AU26" s="240"/>
      <c r="AV26" s="240"/>
      <c r="AW26" s="229" t="str">
        <f t="shared" si="5"/>
        <v/>
      </c>
      <c r="AX26" s="229" t="str">
        <f t="shared" si="13"/>
        <v/>
      </c>
      <c r="AY26" s="229">
        <v>9</v>
      </c>
      <c r="AZ26" s="229" t="str">
        <f>'RINCIAN PROG TAHUNAN'!Q24</f>
        <v/>
      </c>
      <c r="BA26" s="229" t="str">
        <f>'RINCIAN PROG TAHUNAN'!R24</f>
        <v/>
      </c>
      <c r="BB26" s="230" t="str">
        <f>'RINCIAN PROG TAHUNAN'!S24</f>
        <v/>
      </c>
      <c r="BC26" s="229" t="str">
        <f>'RINCIAN PROG TAHUNAN'!T24</f>
        <v/>
      </c>
      <c r="BD26" s="230" t="str">
        <f>'RINCIAN PROG TAHUNAN'!U24</f>
        <v/>
      </c>
      <c r="BE26" s="229" t="str">
        <f>'RINCIAN PROG TAHUNAN'!V24</f>
        <v/>
      </c>
      <c r="BG26" s="229" t="str">
        <f t="shared" si="6"/>
        <v/>
      </c>
      <c r="BH26" s="229" t="str">
        <f t="shared" si="14"/>
        <v/>
      </c>
      <c r="BJ26" s="229" t="str">
        <f>'RINCIAN PROG TAHUNAN'!Y24</f>
        <v/>
      </c>
      <c r="BK26" s="230" t="str">
        <f>'RINCIAN PROG TAHUNAN'!Z24</f>
        <v/>
      </c>
      <c r="BL26" s="230" t="str">
        <f>'RINCIAN PROG TAHUNAN'!AA24</f>
        <v/>
      </c>
      <c r="BM26" s="229" t="str">
        <f>'RINCIAN PROG TAHUNAN'!AB24</f>
        <v/>
      </c>
      <c r="BN26" s="230" t="str">
        <f>'RINCIAN PROG TAHUNAN'!AC24</f>
        <v/>
      </c>
      <c r="BO26" s="229" t="str">
        <f>'RINCIAN PROG TAHUNAN'!AD24</f>
        <v/>
      </c>
      <c r="BP26" s="229" t="str">
        <f t="shared" si="7"/>
        <v/>
      </c>
      <c r="BQ26" s="230" t="str">
        <f t="shared" si="8"/>
        <v/>
      </c>
      <c r="BR26" s="230" t="str">
        <f t="shared" si="9"/>
        <v/>
      </c>
      <c r="BS26" s="229" t="str">
        <f t="shared" si="10"/>
        <v/>
      </c>
      <c r="BT26" s="230" t="str">
        <f t="shared" si="11"/>
        <v/>
      </c>
      <c r="BU26" s="229" t="str">
        <f t="shared" si="12"/>
        <v/>
      </c>
      <c r="BV26" s="229" t="str">
        <f t="shared" si="15"/>
        <v/>
      </c>
      <c r="BW26" s="229" t="str">
        <f t="shared" si="16"/>
        <v/>
      </c>
      <c r="BX26" s="230" t="str">
        <f t="shared" si="17"/>
        <v/>
      </c>
      <c r="BY26" s="229" t="str">
        <f t="shared" si="18"/>
        <v/>
      </c>
      <c r="BZ26" s="230" t="str">
        <f t="shared" si="19"/>
        <v/>
      </c>
      <c r="CA26" s="229" t="str">
        <f t="shared" si="20"/>
        <v/>
      </c>
      <c r="CB26" s="241"/>
      <c r="CC26" s="241"/>
      <c r="CD26" s="241"/>
      <c r="CE26" s="241"/>
      <c r="CF26" s="241"/>
      <c r="CG26" s="241"/>
      <c r="CH26" s="241"/>
      <c r="CI26" s="241"/>
      <c r="CJ26" s="241"/>
      <c r="CK26" s="241"/>
      <c r="CL26" s="241"/>
      <c r="CM26" s="241"/>
      <c r="CN26" s="241"/>
      <c r="CO26" s="241"/>
    </row>
    <row r="27" spans="2:93" ht="66.75" customHeight="1" x14ac:dyDescent="0.2">
      <c r="B27" s="213" t="str">
        <f t="shared" si="21"/>
        <v/>
      </c>
      <c r="C27" s="213" t="str">
        <f t="shared" si="0"/>
        <v/>
      </c>
      <c r="D27" s="214" t="str">
        <f t="shared" si="1"/>
        <v/>
      </c>
      <c r="E27" s="213" t="str">
        <f t="shared" si="2"/>
        <v/>
      </c>
      <c r="F27" s="214" t="str">
        <f t="shared" si="3"/>
        <v/>
      </c>
      <c r="G27" s="160"/>
      <c r="H27" s="160"/>
      <c r="I27" s="16"/>
      <c r="J27" s="16"/>
      <c r="K27" s="160" t="str">
        <f t="shared" si="4"/>
        <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7"/>
      <c r="AN27" s="240"/>
      <c r="AO27" s="240"/>
      <c r="AP27" s="240"/>
      <c r="AQ27" s="240"/>
      <c r="AR27" s="240"/>
      <c r="AS27" s="240"/>
      <c r="AT27" s="240"/>
      <c r="AU27" s="240"/>
      <c r="AV27" s="240"/>
      <c r="AW27" s="229" t="str">
        <f t="shared" si="5"/>
        <v/>
      </c>
      <c r="AX27" s="229" t="str">
        <f t="shared" si="13"/>
        <v/>
      </c>
      <c r="AY27" s="229">
        <v>10</v>
      </c>
      <c r="AZ27" s="229" t="str">
        <f>'RINCIAN PROG TAHUNAN'!Q25</f>
        <v/>
      </c>
      <c r="BA27" s="229" t="str">
        <f>'RINCIAN PROG TAHUNAN'!R25</f>
        <v/>
      </c>
      <c r="BB27" s="230" t="str">
        <f>'RINCIAN PROG TAHUNAN'!S25</f>
        <v/>
      </c>
      <c r="BC27" s="229" t="str">
        <f>'RINCIAN PROG TAHUNAN'!T25</f>
        <v/>
      </c>
      <c r="BD27" s="230" t="str">
        <f>'RINCIAN PROG TAHUNAN'!U25</f>
        <v/>
      </c>
      <c r="BE27" s="229" t="str">
        <f>'RINCIAN PROG TAHUNAN'!V25</f>
        <v/>
      </c>
      <c r="BG27" s="229" t="str">
        <f t="shared" si="6"/>
        <v/>
      </c>
      <c r="BH27" s="229" t="str">
        <f t="shared" si="14"/>
        <v/>
      </c>
      <c r="BJ27" s="229" t="str">
        <f>'RINCIAN PROG TAHUNAN'!Y25</f>
        <v/>
      </c>
      <c r="BK27" s="230" t="str">
        <f>'RINCIAN PROG TAHUNAN'!Z25</f>
        <v/>
      </c>
      <c r="BL27" s="230" t="str">
        <f>'RINCIAN PROG TAHUNAN'!AA25</f>
        <v/>
      </c>
      <c r="BM27" s="229" t="str">
        <f>'RINCIAN PROG TAHUNAN'!AB25</f>
        <v/>
      </c>
      <c r="BN27" s="230" t="str">
        <f>'RINCIAN PROG TAHUNAN'!AC25</f>
        <v/>
      </c>
      <c r="BO27" s="229" t="str">
        <f>'RINCIAN PROG TAHUNAN'!AD25</f>
        <v/>
      </c>
      <c r="BP27" s="229" t="str">
        <f t="shared" si="7"/>
        <v/>
      </c>
      <c r="BQ27" s="230" t="str">
        <f t="shared" si="8"/>
        <v/>
      </c>
      <c r="BR27" s="230" t="str">
        <f t="shared" si="9"/>
        <v/>
      </c>
      <c r="BS27" s="229" t="str">
        <f t="shared" si="10"/>
        <v/>
      </c>
      <c r="BT27" s="230" t="str">
        <f t="shared" si="11"/>
        <v/>
      </c>
      <c r="BU27" s="229" t="str">
        <f t="shared" si="12"/>
        <v/>
      </c>
      <c r="BV27" s="229" t="str">
        <f t="shared" si="15"/>
        <v/>
      </c>
      <c r="BW27" s="229" t="str">
        <f t="shared" si="16"/>
        <v/>
      </c>
      <c r="BX27" s="230" t="str">
        <f t="shared" si="17"/>
        <v/>
      </c>
      <c r="BY27" s="229" t="str">
        <f t="shared" si="18"/>
        <v/>
      </c>
      <c r="BZ27" s="230" t="str">
        <f t="shared" si="19"/>
        <v/>
      </c>
      <c r="CA27" s="229" t="str">
        <f t="shared" si="20"/>
        <v/>
      </c>
      <c r="CB27" s="241"/>
      <c r="CC27" s="241"/>
      <c r="CD27" s="241"/>
      <c r="CE27" s="241"/>
      <c r="CF27" s="241"/>
      <c r="CG27" s="241"/>
      <c r="CH27" s="241"/>
      <c r="CI27" s="241"/>
      <c r="CJ27" s="241"/>
      <c r="CK27" s="241"/>
      <c r="CL27" s="241"/>
      <c r="CM27" s="241"/>
      <c r="CN27" s="241"/>
      <c r="CO27" s="241"/>
    </row>
    <row r="28" spans="2:93" ht="66.75" customHeight="1" x14ac:dyDescent="0.2">
      <c r="B28" s="213" t="str">
        <f t="shared" si="21"/>
        <v/>
      </c>
      <c r="C28" s="213" t="str">
        <f t="shared" si="0"/>
        <v/>
      </c>
      <c r="D28" s="214" t="str">
        <f t="shared" si="1"/>
        <v/>
      </c>
      <c r="E28" s="213" t="str">
        <f t="shared" si="2"/>
        <v/>
      </c>
      <c r="F28" s="214" t="str">
        <f t="shared" si="3"/>
        <v/>
      </c>
      <c r="G28" s="160"/>
      <c r="H28" s="160"/>
      <c r="I28" s="16"/>
      <c r="J28" s="16"/>
      <c r="K28" s="160" t="str">
        <f t="shared" si="4"/>
        <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7"/>
      <c r="AN28" s="240"/>
      <c r="AO28" s="240"/>
      <c r="AP28" s="240"/>
      <c r="AQ28" s="240"/>
      <c r="AR28" s="240"/>
      <c r="AS28" s="240"/>
      <c r="AT28" s="240"/>
      <c r="AU28" s="240"/>
      <c r="AV28" s="240"/>
      <c r="AW28" s="229" t="str">
        <f t="shared" si="5"/>
        <v/>
      </c>
      <c r="AX28" s="229" t="str">
        <f t="shared" si="13"/>
        <v/>
      </c>
      <c r="AY28" s="229">
        <v>11</v>
      </c>
      <c r="AZ28" s="229" t="str">
        <f>'RINCIAN PROG TAHUNAN'!Q26</f>
        <v/>
      </c>
      <c r="BA28" s="229" t="str">
        <f>'RINCIAN PROG TAHUNAN'!R26</f>
        <v/>
      </c>
      <c r="BB28" s="230" t="str">
        <f>'RINCIAN PROG TAHUNAN'!S26</f>
        <v/>
      </c>
      <c r="BC28" s="229" t="str">
        <f>'RINCIAN PROG TAHUNAN'!T26</f>
        <v/>
      </c>
      <c r="BD28" s="230" t="str">
        <f>'RINCIAN PROG TAHUNAN'!U26</f>
        <v/>
      </c>
      <c r="BE28" s="229" t="str">
        <f>'RINCIAN PROG TAHUNAN'!V26</f>
        <v/>
      </c>
      <c r="BG28" s="229" t="str">
        <f t="shared" si="6"/>
        <v/>
      </c>
      <c r="BH28" s="229" t="str">
        <f t="shared" si="14"/>
        <v/>
      </c>
      <c r="BJ28" s="229" t="str">
        <f>'RINCIAN PROG TAHUNAN'!Y26</f>
        <v/>
      </c>
      <c r="BK28" s="230" t="str">
        <f>'RINCIAN PROG TAHUNAN'!Z26</f>
        <v/>
      </c>
      <c r="BL28" s="230" t="str">
        <f>'RINCIAN PROG TAHUNAN'!AA26</f>
        <v/>
      </c>
      <c r="BM28" s="229" t="str">
        <f>'RINCIAN PROG TAHUNAN'!AB26</f>
        <v/>
      </c>
      <c r="BN28" s="230" t="str">
        <f>'RINCIAN PROG TAHUNAN'!AC26</f>
        <v/>
      </c>
      <c r="BO28" s="229" t="str">
        <f>'RINCIAN PROG TAHUNAN'!AD26</f>
        <v/>
      </c>
      <c r="BP28" s="229" t="str">
        <f t="shared" si="7"/>
        <v/>
      </c>
      <c r="BQ28" s="230" t="str">
        <f t="shared" si="8"/>
        <v/>
      </c>
      <c r="BR28" s="230" t="str">
        <f t="shared" si="9"/>
        <v/>
      </c>
      <c r="BS28" s="229" t="str">
        <f t="shared" si="10"/>
        <v/>
      </c>
      <c r="BT28" s="230" t="str">
        <f t="shared" si="11"/>
        <v/>
      </c>
      <c r="BU28" s="229" t="str">
        <f t="shared" si="12"/>
        <v/>
      </c>
      <c r="BV28" s="229" t="str">
        <f t="shared" si="15"/>
        <v/>
      </c>
      <c r="BW28" s="229" t="str">
        <f t="shared" si="16"/>
        <v/>
      </c>
      <c r="BX28" s="230" t="str">
        <f t="shared" si="17"/>
        <v/>
      </c>
      <c r="BY28" s="229" t="str">
        <f t="shared" si="18"/>
        <v/>
      </c>
      <c r="BZ28" s="230" t="str">
        <f t="shared" si="19"/>
        <v/>
      </c>
      <c r="CA28" s="229" t="str">
        <f t="shared" si="20"/>
        <v/>
      </c>
      <c r="CB28" s="241"/>
      <c r="CC28" s="241"/>
      <c r="CD28" s="241"/>
      <c r="CE28" s="241"/>
      <c r="CF28" s="241"/>
      <c r="CG28" s="241"/>
      <c r="CH28" s="241"/>
      <c r="CI28" s="241"/>
      <c r="CJ28" s="241"/>
      <c r="CK28" s="241"/>
      <c r="CL28" s="241"/>
      <c r="CM28" s="241"/>
      <c r="CN28" s="241"/>
      <c r="CO28" s="241"/>
    </row>
    <row r="29" spans="2:93" ht="66.75" customHeight="1" x14ac:dyDescent="0.2">
      <c r="B29" s="213" t="str">
        <f t="shared" si="21"/>
        <v/>
      </c>
      <c r="C29" s="213" t="str">
        <f t="shared" si="0"/>
        <v/>
      </c>
      <c r="D29" s="214" t="str">
        <f t="shared" si="1"/>
        <v/>
      </c>
      <c r="E29" s="213" t="str">
        <f t="shared" si="2"/>
        <v/>
      </c>
      <c r="F29" s="214" t="str">
        <f t="shared" si="3"/>
        <v/>
      </c>
      <c r="G29" s="160"/>
      <c r="H29" s="160"/>
      <c r="I29" s="16"/>
      <c r="J29" s="16"/>
      <c r="K29" s="160" t="str">
        <f t="shared" si="4"/>
        <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7"/>
      <c r="AN29" s="240"/>
      <c r="AO29" s="240"/>
      <c r="AP29" s="240"/>
      <c r="AQ29" s="240"/>
      <c r="AR29" s="240"/>
      <c r="AS29" s="240"/>
      <c r="AT29" s="240"/>
      <c r="AU29" s="240"/>
      <c r="AV29" s="240"/>
      <c r="AW29" s="229" t="str">
        <f>IFERROR(SMALL($AX$18:$AX$32,ROW(13:13)),"")</f>
        <v/>
      </c>
      <c r="AX29" s="229" t="str">
        <f t="shared" si="13"/>
        <v/>
      </c>
      <c r="AY29" s="229">
        <v>12</v>
      </c>
      <c r="AZ29" s="229" t="str">
        <f>'RINCIAN PROG TAHUNAN'!Q27</f>
        <v/>
      </c>
      <c r="BA29" s="229" t="str">
        <f>'RINCIAN PROG TAHUNAN'!R27</f>
        <v/>
      </c>
      <c r="BB29" s="230" t="str">
        <f>'RINCIAN PROG TAHUNAN'!S27</f>
        <v/>
      </c>
      <c r="BC29" s="229" t="str">
        <f>'RINCIAN PROG TAHUNAN'!T27</f>
        <v/>
      </c>
      <c r="BD29" s="230" t="str">
        <f>'RINCIAN PROG TAHUNAN'!U27</f>
        <v/>
      </c>
      <c r="BE29" s="229" t="str">
        <f>'RINCIAN PROG TAHUNAN'!V27</f>
        <v/>
      </c>
      <c r="BG29" s="229" t="str">
        <f>IFERROR(SMALL($BH$18:$BH$32,ROW(13:13)),"")</f>
        <v/>
      </c>
      <c r="BH29" s="229" t="str">
        <f t="shared" si="14"/>
        <v/>
      </c>
      <c r="BJ29" s="229" t="str">
        <f>'RINCIAN PROG TAHUNAN'!Y27</f>
        <v/>
      </c>
      <c r="BK29" s="230" t="str">
        <f>'RINCIAN PROG TAHUNAN'!Z27</f>
        <v/>
      </c>
      <c r="BL29" s="230" t="str">
        <f>'RINCIAN PROG TAHUNAN'!AA27</f>
        <v/>
      </c>
      <c r="BM29" s="229" t="str">
        <f>'RINCIAN PROG TAHUNAN'!AB27</f>
        <v/>
      </c>
      <c r="BN29" s="230" t="str">
        <f>'RINCIAN PROG TAHUNAN'!AC27</f>
        <v/>
      </c>
      <c r="BO29" s="229" t="str">
        <f>'RINCIAN PROG TAHUNAN'!AD27</f>
        <v/>
      </c>
      <c r="BP29" s="229" t="str">
        <f t="shared" si="7"/>
        <v/>
      </c>
      <c r="BQ29" s="230" t="str">
        <f t="shared" si="8"/>
        <v/>
      </c>
      <c r="BR29" s="230" t="str">
        <f t="shared" si="9"/>
        <v/>
      </c>
      <c r="BS29" s="229" t="str">
        <f t="shared" si="10"/>
        <v/>
      </c>
      <c r="BT29" s="230" t="str">
        <f t="shared" si="11"/>
        <v/>
      </c>
      <c r="BU29" s="229" t="str">
        <f t="shared" si="12"/>
        <v/>
      </c>
      <c r="BV29" s="229" t="str">
        <f t="shared" si="15"/>
        <v/>
      </c>
      <c r="BW29" s="229" t="str">
        <f t="shared" si="16"/>
        <v/>
      </c>
      <c r="BX29" s="230" t="str">
        <f t="shared" si="17"/>
        <v/>
      </c>
      <c r="BY29" s="229" t="str">
        <f t="shared" si="18"/>
        <v/>
      </c>
      <c r="BZ29" s="230" t="str">
        <f t="shared" si="19"/>
        <v/>
      </c>
      <c r="CA29" s="229" t="str">
        <f t="shared" si="20"/>
        <v/>
      </c>
      <c r="CB29" s="241"/>
      <c r="CC29" s="241"/>
      <c r="CD29" s="241"/>
      <c r="CE29" s="241"/>
      <c r="CF29" s="241"/>
      <c r="CG29" s="241"/>
      <c r="CH29" s="241"/>
      <c r="CI29" s="241"/>
      <c r="CJ29" s="241"/>
      <c r="CK29" s="241"/>
      <c r="CL29" s="241"/>
      <c r="CM29" s="241"/>
      <c r="CN29" s="241"/>
      <c r="CO29" s="241"/>
    </row>
    <row r="30" spans="2:93" ht="66.75" customHeight="1" x14ac:dyDescent="0.2">
      <c r="B30" s="213" t="str">
        <f t="shared" si="21"/>
        <v/>
      </c>
      <c r="C30" s="213" t="str">
        <f t="shared" si="0"/>
        <v/>
      </c>
      <c r="D30" s="214" t="str">
        <f t="shared" si="1"/>
        <v/>
      </c>
      <c r="E30" s="213" t="str">
        <f t="shared" si="2"/>
        <v/>
      </c>
      <c r="F30" s="214" t="str">
        <f t="shared" si="3"/>
        <v/>
      </c>
      <c r="G30" s="160"/>
      <c r="H30" s="160"/>
      <c r="I30" s="16"/>
      <c r="J30" s="16"/>
      <c r="K30" s="160" t="str">
        <f t="shared" si="4"/>
        <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7"/>
      <c r="AN30" s="240"/>
      <c r="AO30" s="240"/>
      <c r="AP30" s="240"/>
      <c r="AQ30" s="240"/>
      <c r="AR30" s="240"/>
      <c r="AS30" s="240"/>
      <c r="AT30" s="240"/>
      <c r="AU30" s="240"/>
      <c r="AV30" s="240"/>
      <c r="AW30" s="229" t="str">
        <f>IFERROR(SMALL($AX$18:$AX$32,ROW(14:14)),"")</f>
        <v/>
      </c>
      <c r="AX30" s="229" t="str">
        <f t="shared" si="13"/>
        <v/>
      </c>
      <c r="AY30" s="229">
        <v>13</v>
      </c>
      <c r="AZ30" s="229" t="str">
        <f>'RINCIAN PROG TAHUNAN'!Q28</f>
        <v/>
      </c>
      <c r="BA30" s="229" t="str">
        <f>'RINCIAN PROG TAHUNAN'!R28</f>
        <v/>
      </c>
      <c r="BB30" s="230" t="str">
        <f>'RINCIAN PROG TAHUNAN'!S28</f>
        <v/>
      </c>
      <c r="BC30" s="229" t="str">
        <f>'RINCIAN PROG TAHUNAN'!T28</f>
        <v/>
      </c>
      <c r="BD30" s="230" t="str">
        <f>'RINCIAN PROG TAHUNAN'!U28</f>
        <v/>
      </c>
      <c r="BE30" s="229" t="str">
        <f>'RINCIAN PROG TAHUNAN'!V28</f>
        <v/>
      </c>
      <c r="BG30" s="229" t="str">
        <f>IFERROR(SMALL($BH$18:$BH$32,ROW(14:14)),"")</f>
        <v/>
      </c>
      <c r="BH30" s="229" t="str">
        <f t="shared" si="14"/>
        <v/>
      </c>
      <c r="BJ30" s="229" t="str">
        <f>'RINCIAN PROG TAHUNAN'!Y28</f>
        <v/>
      </c>
      <c r="BK30" s="230" t="str">
        <f>'RINCIAN PROG TAHUNAN'!Z28</f>
        <v/>
      </c>
      <c r="BL30" s="230" t="str">
        <f>'RINCIAN PROG TAHUNAN'!AA28</f>
        <v/>
      </c>
      <c r="BM30" s="229" t="str">
        <f>'RINCIAN PROG TAHUNAN'!AB28</f>
        <v/>
      </c>
      <c r="BN30" s="230" t="str">
        <f>'RINCIAN PROG TAHUNAN'!AC28</f>
        <v/>
      </c>
      <c r="BO30" s="229" t="str">
        <f>'RINCIAN PROG TAHUNAN'!AD28</f>
        <v/>
      </c>
      <c r="BP30" s="229" t="str">
        <f t="shared" si="7"/>
        <v/>
      </c>
      <c r="BQ30" s="230" t="str">
        <f t="shared" si="8"/>
        <v/>
      </c>
      <c r="BR30" s="230" t="str">
        <f t="shared" si="9"/>
        <v/>
      </c>
      <c r="BS30" s="229" t="str">
        <f t="shared" si="10"/>
        <v/>
      </c>
      <c r="BT30" s="230" t="str">
        <f t="shared" si="11"/>
        <v/>
      </c>
      <c r="BU30" s="229" t="str">
        <f t="shared" si="12"/>
        <v/>
      </c>
      <c r="BV30" s="229" t="str">
        <f t="shared" si="15"/>
        <v/>
      </c>
      <c r="BW30" s="229" t="str">
        <f t="shared" si="16"/>
        <v/>
      </c>
      <c r="BX30" s="230" t="str">
        <f t="shared" si="17"/>
        <v/>
      </c>
      <c r="BY30" s="229" t="str">
        <f t="shared" si="18"/>
        <v/>
      </c>
      <c r="BZ30" s="230" t="str">
        <f t="shared" si="19"/>
        <v/>
      </c>
      <c r="CA30" s="229" t="str">
        <f t="shared" si="20"/>
        <v/>
      </c>
      <c r="CB30" s="241"/>
      <c r="CC30" s="241"/>
      <c r="CD30" s="241"/>
      <c r="CE30" s="241"/>
      <c r="CF30" s="241"/>
      <c r="CG30" s="241"/>
      <c r="CH30" s="241"/>
      <c r="CI30" s="241"/>
      <c r="CJ30" s="241"/>
      <c r="CK30" s="241"/>
      <c r="CL30" s="241"/>
      <c r="CM30" s="241"/>
      <c r="CN30" s="241"/>
      <c r="CO30" s="241"/>
    </row>
    <row r="31" spans="2:93" ht="66.75" customHeight="1" x14ac:dyDescent="0.2">
      <c r="B31" s="213" t="str">
        <f t="shared" si="21"/>
        <v/>
      </c>
      <c r="C31" s="213" t="str">
        <f t="shared" si="0"/>
        <v/>
      </c>
      <c r="D31" s="214" t="str">
        <f t="shared" si="1"/>
        <v/>
      </c>
      <c r="E31" s="213" t="str">
        <f t="shared" si="2"/>
        <v/>
      </c>
      <c r="F31" s="214" t="str">
        <f t="shared" si="3"/>
        <v/>
      </c>
      <c r="G31" s="160"/>
      <c r="H31" s="160"/>
      <c r="I31" s="16"/>
      <c r="J31" s="16"/>
      <c r="K31" s="160" t="str">
        <f t="shared" si="4"/>
        <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7"/>
      <c r="AN31" s="240"/>
      <c r="AO31" s="240"/>
      <c r="AP31" s="240"/>
      <c r="AQ31" s="240"/>
      <c r="AR31" s="240"/>
      <c r="AS31" s="240"/>
      <c r="AT31" s="240"/>
      <c r="AU31" s="240"/>
      <c r="AV31" s="240"/>
      <c r="AW31" s="229" t="str">
        <f>IFERROR(SMALL($AX$18:$AX$32,ROW(15:15)),"")</f>
        <v/>
      </c>
      <c r="AX31" s="229" t="str">
        <f t="shared" si="13"/>
        <v/>
      </c>
      <c r="AY31" s="229">
        <v>14</v>
      </c>
      <c r="AZ31" s="229" t="str">
        <f>'RINCIAN PROG TAHUNAN'!Q29</f>
        <v/>
      </c>
      <c r="BA31" s="229" t="str">
        <f>'RINCIAN PROG TAHUNAN'!R29</f>
        <v/>
      </c>
      <c r="BB31" s="230" t="str">
        <f>'RINCIAN PROG TAHUNAN'!S29</f>
        <v/>
      </c>
      <c r="BC31" s="229" t="str">
        <f>'RINCIAN PROG TAHUNAN'!T29</f>
        <v/>
      </c>
      <c r="BD31" s="230" t="str">
        <f>'RINCIAN PROG TAHUNAN'!U29</f>
        <v/>
      </c>
      <c r="BE31" s="229" t="str">
        <f>'RINCIAN PROG TAHUNAN'!V29</f>
        <v/>
      </c>
      <c r="BG31" s="229" t="str">
        <f>IFERROR(SMALL($BH$18:$BH$32,ROW(15:15)),"")</f>
        <v/>
      </c>
      <c r="BH31" s="229" t="str">
        <f t="shared" si="14"/>
        <v/>
      </c>
      <c r="BJ31" s="229" t="str">
        <f>'RINCIAN PROG TAHUNAN'!Y29</f>
        <v/>
      </c>
      <c r="BK31" s="230" t="str">
        <f>'RINCIAN PROG TAHUNAN'!Z29</f>
        <v/>
      </c>
      <c r="BL31" s="230" t="str">
        <f>'RINCIAN PROG TAHUNAN'!AA29</f>
        <v/>
      </c>
      <c r="BM31" s="229" t="str">
        <f>'RINCIAN PROG TAHUNAN'!AB29</f>
        <v/>
      </c>
      <c r="BN31" s="230" t="str">
        <f>'RINCIAN PROG TAHUNAN'!AC29</f>
        <v/>
      </c>
      <c r="BO31" s="229" t="str">
        <f>'RINCIAN PROG TAHUNAN'!AD29</f>
        <v/>
      </c>
      <c r="BP31" s="229" t="str">
        <f t="shared" si="7"/>
        <v/>
      </c>
      <c r="BQ31" s="230" t="str">
        <f t="shared" si="8"/>
        <v/>
      </c>
      <c r="BR31" s="230" t="str">
        <f t="shared" si="9"/>
        <v/>
      </c>
      <c r="BS31" s="229" t="str">
        <f t="shared" si="10"/>
        <v/>
      </c>
      <c r="BT31" s="230" t="str">
        <f t="shared" si="11"/>
        <v/>
      </c>
      <c r="BU31" s="229" t="str">
        <f t="shared" si="12"/>
        <v/>
      </c>
      <c r="BV31" s="229" t="str">
        <f t="shared" si="15"/>
        <v/>
      </c>
      <c r="BW31" s="229" t="str">
        <f t="shared" si="16"/>
        <v/>
      </c>
      <c r="BX31" s="230" t="str">
        <f t="shared" si="17"/>
        <v/>
      </c>
      <c r="BY31" s="229" t="str">
        <f t="shared" si="18"/>
        <v/>
      </c>
      <c r="BZ31" s="230" t="str">
        <f t="shared" si="19"/>
        <v/>
      </c>
      <c r="CA31" s="229" t="str">
        <f t="shared" si="20"/>
        <v/>
      </c>
      <c r="CB31" s="241"/>
      <c r="CC31" s="241"/>
      <c r="CD31" s="241"/>
      <c r="CE31" s="241"/>
      <c r="CF31" s="241"/>
      <c r="CG31" s="241"/>
      <c r="CH31" s="241"/>
      <c r="CI31" s="241"/>
      <c r="CJ31" s="241"/>
      <c r="CK31" s="241"/>
      <c r="CL31" s="241"/>
      <c r="CM31" s="241"/>
      <c r="CN31" s="241"/>
      <c r="CO31" s="241"/>
    </row>
    <row r="32" spans="2:93" ht="66.75" customHeight="1" x14ac:dyDescent="0.2">
      <c r="B32" s="222" t="str">
        <f t="shared" si="21"/>
        <v/>
      </c>
      <c r="C32" s="213" t="str">
        <f t="shared" si="0"/>
        <v/>
      </c>
      <c r="D32" s="214" t="str">
        <f t="shared" si="1"/>
        <v/>
      </c>
      <c r="E32" s="213" t="str">
        <f t="shared" si="2"/>
        <v/>
      </c>
      <c r="F32" s="214" t="str">
        <f t="shared" si="3"/>
        <v/>
      </c>
      <c r="G32" s="160"/>
      <c r="H32" s="160"/>
      <c r="I32" s="223"/>
      <c r="J32" s="223"/>
      <c r="K32" s="160" t="str">
        <f t="shared" si="4"/>
        <v/>
      </c>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7"/>
      <c r="AN32" s="240"/>
      <c r="AO32" s="240"/>
      <c r="AP32" s="240"/>
      <c r="AQ32" s="240"/>
      <c r="AR32" s="240"/>
      <c r="AS32" s="240"/>
      <c r="AT32" s="240"/>
      <c r="AU32" s="240"/>
      <c r="AV32" s="240"/>
      <c r="AW32" s="229" t="str">
        <f>IFERROR(SMALL($AX$18:$AX$32,ROW(16:16)),"")</f>
        <v/>
      </c>
      <c r="AX32" s="229" t="str">
        <f t="shared" si="13"/>
        <v/>
      </c>
      <c r="AY32" s="229">
        <v>15</v>
      </c>
      <c r="AZ32" s="229" t="str">
        <f>'RINCIAN PROG TAHUNAN'!Q30</f>
        <v/>
      </c>
      <c r="BA32" s="229" t="str">
        <f>'RINCIAN PROG TAHUNAN'!R30</f>
        <v/>
      </c>
      <c r="BB32" s="230" t="str">
        <f>'RINCIAN PROG TAHUNAN'!S30</f>
        <v/>
      </c>
      <c r="BC32" s="229" t="str">
        <f>'RINCIAN PROG TAHUNAN'!T30</f>
        <v/>
      </c>
      <c r="BD32" s="230" t="str">
        <f>'RINCIAN PROG TAHUNAN'!U30</f>
        <v/>
      </c>
      <c r="BE32" s="229" t="str">
        <f>'RINCIAN PROG TAHUNAN'!V30</f>
        <v/>
      </c>
      <c r="BG32" s="229" t="str">
        <f>IFERROR(SMALL($BH$18:$BH$32,ROW(16:16)),"")</f>
        <v/>
      </c>
      <c r="BH32" s="229" t="str">
        <f t="shared" si="14"/>
        <v/>
      </c>
      <c r="BJ32" s="229" t="str">
        <f>'RINCIAN PROG TAHUNAN'!Y30</f>
        <v/>
      </c>
      <c r="BK32" s="230" t="str">
        <f>'RINCIAN PROG TAHUNAN'!Z30</f>
        <v/>
      </c>
      <c r="BL32" s="230" t="str">
        <f>'RINCIAN PROG TAHUNAN'!AA30</f>
        <v/>
      </c>
      <c r="BM32" s="229" t="str">
        <f>'RINCIAN PROG TAHUNAN'!AB30</f>
        <v/>
      </c>
      <c r="BN32" s="230" t="str">
        <f>'RINCIAN PROG TAHUNAN'!AC30</f>
        <v/>
      </c>
      <c r="BO32" s="229" t="str">
        <f>'RINCIAN PROG TAHUNAN'!AD30</f>
        <v/>
      </c>
      <c r="BP32" s="229" t="str">
        <f t="shared" si="7"/>
        <v/>
      </c>
      <c r="BQ32" s="230" t="str">
        <f t="shared" si="8"/>
        <v/>
      </c>
      <c r="BR32" s="230" t="str">
        <f t="shared" si="9"/>
        <v/>
      </c>
      <c r="BS32" s="229" t="str">
        <f t="shared" si="10"/>
        <v/>
      </c>
      <c r="BT32" s="230" t="str">
        <f t="shared" si="11"/>
        <v/>
      </c>
      <c r="BU32" s="229" t="str">
        <f t="shared" si="12"/>
        <v/>
      </c>
      <c r="BV32" s="229" t="str">
        <f t="shared" si="15"/>
        <v/>
      </c>
      <c r="BW32" s="229" t="str">
        <f t="shared" si="16"/>
        <v/>
      </c>
      <c r="BX32" s="230" t="str">
        <f t="shared" si="17"/>
        <v/>
      </c>
      <c r="BY32" s="229" t="str">
        <f t="shared" si="18"/>
        <v/>
      </c>
      <c r="BZ32" s="230" t="str">
        <f t="shared" si="19"/>
        <v/>
      </c>
      <c r="CA32" s="229" t="str">
        <f t="shared" si="20"/>
        <v/>
      </c>
      <c r="CB32" s="241"/>
      <c r="CC32" s="241"/>
      <c r="CD32" s="241"/>
      <c r="CE32" s="241"/>
      <c r="CF32" s="241"/>
      <c r="CG32" s="241"/>
      <c r="CH32" s="241"/>
      <c r="CI32" s="241"/>
      <c r="CJ32" s="241"/>
      <c r="CK32" s="241"/>
      <c r="CL32" s="241"/>
      <c r="CM32" s="241"/>
      <c r="CN32" s="241"/>
      <c r="CO32" s="241"/>
    </row>
    <row r="33" spans="4:93" x14ac:dyDescent="0.2">
      <c r="AZ33" s="229" t="str">
        <f>'RINCIAN PROG TAHUNAN'!Q31</f>
        <v/>
      </c>
      <c r="BA33" s="229" t="str">
        <f>'RINCIAN PROG TAHUNAN'!R31</f>
        <v/>
      </c>
      <c r="BB33" s="230" t="str">
        <f>'RINCIAN PROG TAHUNAN'!S31</f>
        <v/>
      </c>
      <c r="BC33" s="229" t="str">
        <f>'RINCIAN PROG TAHUNAN'!T31</f>
        <v/>
      </c>
      <c r="BD33" s="230" t="str">
        <f>'RINCIAN PROG TAHUNAN'!U31</f>
        <v/>
      </c>
      <c r="BJ33" s="229" t="str">
        <f>'RINCIAN PROG TAHUNAN'!Y31</f>
        <v/>
      </c>
      <c r="BK33" s="230" t="str">
        <f>'RINCIAN PROG TAHUNAN'!Z31</f>
        <v/>
      </c>
      <c r="BL33" s="230" t="str">
        <f>'RINCIAN PROG TAHUNAN'!AA31</f>
        <v/>
      </c>
      <c r="BM33" s="229" t="str">
        <f>'RINCIAN PROG TAHUNAN'!AB31</f>
        <v/>
      </c>
      <c r="BN33" s="230" t="str">
        <f>'RINCIAN PROG TAHUNAN'!AC31</f>
        <v/>
      </c>
      <c r="BO33" s="229"/>
      <c r="BP33" s="229"/>
      <c r="BQ33" s="230"/>
      <c r="BR33" s="230"/>
      <c r="BS33" s="229"/>
      <c r="BT33" s="230"/>
      <c r="BU33" s="229"/>
      <c r="BV33" s="229"/>
      <c r="BW33" s="229"/>
      <c r="BX33" s="230"/>
      <c r="BY33" s="229"/>
      <c r="BZ33" s="230"/>
      <c r="CA33" s="229"/>
      <c r="CB33" s="241"/>
      <c r="CC33" s="241"/>
      <c r="CD33" s="241"/>
      <c r="CE33" s="241"/>
      <c r="CF33" s="241"/>
      <c r="CG33" s="241"/>
      <c r="CH33" s="241"/>
      <c r="CI33" s="241"/>
      <c r="CJ33" s="241"/>
      <c r="CK33" s="241"/>
      <c r="CL33" s="241"/>
      <c r="CM33" s="241"/>
      <c r="CN33" s="241"/>
      <c r="CO33" s="241"/>
    </row>
    <row r="34" spans="4:93" x14ac:dyDescent="0.2">
      <c r="AZ34" s="229" t="str">
        <f>'RINCIAN PROG TAHUNAN'!Q32</f>
        <v/>
      </c>
      <c r="BA34" s="229" t="str">
        <f>'RINCIAN PROG TAHUNAN'!R32</f>
        <v/>
      </c>
      <c r="BB34" s="230" t="str">
        <f>'RINCIAN PROG TAHUNAN'!S32</f>
        <v/>
      </c>
      <c r="BC34" s="229" t="str">
        <f>'RINCIAN PROG TAHUNAN'!T32</f>
        <v/>
      </c>
      <c r="BD34" s="230" t="str">
        <f>'RINCIAN PROG TAHUNAN'!U32</f>
        <v/>
      </c>
      <c r="BJ34" s="229" t="str">
        <f>'RINCIAN PROG TAHUNAN'!Y32</f>
        <v/>
      </c>
      <c r="BK34" s="230" t="str">
        <f>'RINCIAN PROG TAHUNAN'!Z32</f>
        <v/>
      </c>
      <c r="BL34" s="230" t="str">
        <f>'RINCIAN PROG TAHUNAN'!AA32</f>
        <v/>
      </c>
      <c r="BM34" s="229" t="str">
        <f>'RINCIAN PROG TAHUNAN'!AB32</f>
        <v/>
      </c>
      <c r="BN34" s="230" t="str">
        <f>'RINCIAN PROG TAHUNAN'!AC32</f>
        <v/>
      </c>
      <c r="BO34" s="229"/>
      <c r="BP34" s="229"/>
      <c r="BQ34" s="230"/>
      <c r="BR34" s="230"/>
      <c r="BS34" s="229"/>
      <c r="BT34" s="230"/>
      <c r="BU34" s="229"/>
      <c r="BV34" s="229"/>
      <c r="BW34" s="229"/>
      <c r="BX34" s="230"/>
      <c r="BY34" s="229"/>
      <c r="BZ34" s="230"/>
      <c r="CA34" s="229"/>
      <c r="CB34" s="241"/>
      <c r="CC34" s="241"/>
      <c r="CD34" s="241"/>
      <c r="CE34" s="241"/>
      <c r="CF34" s="241"/>
      <c r="CG34" s="241"/>
      <c r="CH34" s="241"/>
      <c r="CI34" s="241"/>
      <c r="CJ34" s="241"/>
      <c r="CK34" s="241"/>
      <c r="CL34" s="241"/>
      <c r="CM34" s="241"/>
      <c r="CN34" s="241"/>
      <c r="CO34" s="241"/>
    </row>
    <row r="35" spans="4:93" x14ac:dyDescent="0.2">
      <c r="D35" t="str">
        <f>IF('DATA AWAL'!$D$13="","","Mengetahui,")</f>
        <v>Mengetahui,</v>
      </c>
      <c r="I35" s="17" t="str">
        <f>IF('DATA AWAL'!$D$11="","",'DATA AWAL'!$D$11&amp;", "&amp;'DATA AWAL'!$D$12)</f>
        <v>Purwokerto, 17 Juli 2017</v>
      </c>
      <c r="AH35" s="228"/>
      <c r="AI35" s="228"/>
      <c r="AJ35" s="228"/>
      <c r="AK35" s="228"/>
      <c r="AL35" s="228"/>
      <c r="AM35" s="228"/>
      <c r="AQ35" s="229"/>
      <c r="AR35" s="229"/>
      <c r="AS35" s="229"/>
      <c r="AT35" s="229">
        <f>'RINCIAN PROG TAHUNAN'!K33</f>
        <v>0</v>
      </c>
      <c r="AU35" s="229">
        <f>'RINCIAN PROG TAHUNAN'!L33</f>
        <v>0</v>
      </c>
      <c r="AV35" s="230">
        <f>'RINCIAN PROG TAHUNAN'!M33</f>
        <v>0</v>
      </c>
      <c r="AW35" s="229">
        <f>'RINCIAN PROG TAHUNAN'!N33</f>
        <v>18</v>
      </c>
      <c r="AX35" s="230" t="b">
        <f>'RINCIAN PROG TAHUNAN'!O33</f>
        <v>0</v>
      </c>
      <c r="BB35" s="229"/>
      <c r="BD35" s="229" t="str">
        <f>'RINCIAN PROG TAHUNAN'!S33</f>
        <v/>
      </c>
      <c r="BE35" s="230" t="str">
        <f>'RINCIAN PROG TAHUNAN'!T33</f>
        <v/>
      </c>
      <c r="BF35" s="230" t="str">
        <f>'RINCIAN PROG TAHUNAN'!U33</f>
        <v/>
      </c>
      <c r="BG35" s="229" t="str">
        <f>'RINCIAN PROG TAHUNAN'!V33</f>
        <v/>
      </c>
      <c r="BH35" s="230" t="b">
        <f>'RINCIAN PROG TAHUNAN'!W33</f>
        <v>0</v>
      </c>
      <c r="BI35" s="241"/>
      <c r="BJ35" s="229" t="str">
        <f t="shared" ref="BJ35:BJ41" si="22">IF(AQ35="","",VLOOKUP($AW35,$AZ$18:$BD$47,2,FALSE))</f>
        <v/>
      </c>
      <c r="BK35" s="230" t="str">
        <f t="shared" ref="BK35:BK41" si="23">IF(AQ35="","",VLOOKUP($AW35,$AZ$18:$BD$47,3,FALSE))</f>
        <v/>
      </c>
      <c r="BL35" s="229" t="str">
        <f t="shared" ref="BL35:BL41" si="24">IF(AQ35="","",VLOOKUP($AW35,$AZ$18:$BD$47,4,FALSE))</f>
        <v/>
      </c>
      <c r="BM35" s="229" t="str">
        <f t="shared" ref="BM35:BM41" si="25">IF(AQ35="","",VLOOKUP($AW35,$AZ$18:$BD$47,5,FALSE))</f>
        <v/>
      </c>
      <c r="BN35" s="229"/>
      <c r="BO35" s="229"/>
      <c r="BP35" s="229"/>
      <c r="BQ35" s="229"/>
      <c r="BR35" s="229"/>
      <c r="BS35" s="229"/>
      <c r="BT35" s="229"/>
      <c r="BU35" s="229"/>
      <c r="BV35" s="241"/>
      <c r="BW35" s="241"/>
      <c r="BX35" s="241"/>
      <c r="BY35" s="241"/>
      <c r="BZ35" s="241"/>
      <c r="CA35" s="241"/>
      <c r="CB35" s="241"/>
      <c r="CC35" s="241"/>
      <c r="CD35" s="241"/>
      <c r="CE35" s="241"/>
      <c r="CF35" s="241"/>
      <c r="CG35" s="241"/>
      <c r="CH35" s="241"/>
      <c r="CI35" s="241"/>
    </row>
    <row r="36" spans="4:93" x14ac:dyDescent="0.2">
      <c r="D36" s="374" t="str">
        <f>IF('DATA AWAL'!$D$13="","",'DATA AWAL'!$B$13&amp;" "&amp;'DATA AWAL'!$D$4&amp;" ,")</f>
        <v>KEPALA SEKOLAH SMAN 2 PURWOKERTO ,</v>
      </c>
      <c r="E36" s="374"/>
      <c r="F36" s="374"/>
      <c r="I36" s="227" t="str">
        <f>IF('DATA AWAL'!$B$5="","",'DATA AWAL'!$B$5&amp;" "&amp;'DATA AWAL'!$B$7&amp;" "&amp;'DATA AWAL'!$D$7&amp;",")</f>
        <v>GURU MATA PELAJARAN Pendidikan Agama Buddha dan Budi Pekerti,</v>
      </c>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H36" s="228"/>
      <c r="AI36" s="228"/>
      <c r="AJ36" s="228"/>
      <c r="AK36" s="228"/>
      <c r="AL36" s="228"/>
      <c r="AM36" s="228"/>
      <c r="AQ36" s="229"/>
      <c r="AR36" s="229"/>
      <c r="AS36" s="229"/>
      <c r="AT36" s="229">
        <f>'RINCIAN PROG TAHUNAN'!K34</f>
        <v>0</v>
      </c>
      <c r="AU36" s="229">
        <f>'RINCIAN PROG TAHUNAN'!L34</f>
        <v>0</v>
      </c>
      <c r="AV36" s="230">
        <f>'RINCIAN PROG TAHUNAN'!M34</f>
        <v>0</v>
      </c>
      <c r="AW36" s="229">
        <f>'RINCIAN PROG TAHUNAN'!N34</f>
        <v>19</v>
      </c>
      <c r="AX36" s="230" t="b">
        <f>'RINCIAN PROG TAHUNAN'!O34</f>
        <v>0</v>
      </c>
      <c r="BB36" s="229"/>
      <c r="BD36" s="229" t="str">
        <f>'RINCIAN PROG TAHUNAN'!S34</f>
        <v/>
      </c>
      <c r="BE36" s="230" t="str">
        <f>'RINCIAN PROG TAHUNAN'!T34</f>
        <v/>
      </c>
      <c r="BF36" s="230" t="str">
        <f>'RINCIAN PROG TAHUNAN'!U34</f>
        <v/>
      </c>
      <c r="BG36" s="229" t="str">
        <f>'RINCIAN PROG TAHUNAN'!V34</f>
        <v/>
      </c>
      <c r="BH36" s="230" t="b">
        <f>'RINCIAN PROG TAHUNAN'!W34</f>
        <v>0</v>
      </c>
      <c r="BI36" s="241"/>
      <c r="BJ36" s="229" t="str">
        <f t="shared" si="22"/>
        <v/>
      </c>
      <c r="BK36" s="230" t="str">
        <f t="shared" si="23"/>
        <v/>
      </c>
      <c r="BL36" s="229" t="str">
        <f t="shared" si="24"/>
        <v/>
      </c>
      <c r="BM36" s="229" t="str">
        <f t="shared" si="25"/>
        <v/>
      </c>
      <c r="BN36" s="229"/>
      <c r="BO36" s="229"/>
      <c r="BP36" s="229"/>
      <c r="BQ36" s="229"/>
      <c r="BR36" s="229"/>
      <c r="BS36" s="229"/>
      <c r="BT36" s="229"/>
      <c r="BU36" s="229"/>
      <c r="BV36" s="241"/>
      <c r="BW36" s="241"/>
      <c r="BX36" s="241"/>
      <c r="BY36" s="241"/>
      <c r="BZ36" s="241"/>
      <c r="CA36" s="241"/>
      <c r="CB36" s="241"/>
      <c r="CC36" s="241"/>
      <c r="CD36" s="241"/>
      <c r="CE36" s="241"/>
      <c r="CF36" s="241"/>
      <c r="CG36" s="241"/>
      <c r="CH36" s="241"/>
      <c r="CI36" s="241"/>
    </row>
    <row r="37" spans="4:93" ht="12.75" customHeight="1" x14ac:dyDescent="0.2">
      <c r="AH37" s="228"/>
      <c r="AI37" s="228"/>
      <c r="AJ37" s="228"/>
      <c r="AK37" s="228"/>
      <c r="AL37" s="228"/>
      <c r="AM37" s="228"/>
      <c r="AQ37" s="229"/>
      <c r="AR37" s="229"/>
      <c r="AS37" s="229"/>
      <c r="AT37" s="229">
        <f>'RINCIAN PROG TAHUNAN'!K35</f>
        <v>0</v>
      </c>
      <c r="AU37" s="229">
        <f>'RINCIAN PROG TAHUNAN'!L35</f>
        <v>0</v>
      </c>
      <c r="AV37" s="230">
        <f>'RINCIAN PROG TAHUNAN'!M35</f>
        <v>0</v>
      </c>
      <c r="AW37" s="229">
        <f>'RINCIAN PROG TAHUNAN'!N35</f>
        <v>20</v>
      </c>
      <c r="AX37" s="230" t="b">
        <f>'RINCIAN PROG TAHUNAN'!O35</f>
        <v>0</v>
      </c>
      <c r="BB37" s="229"/>
      <c r="BD37" s="229" t="str">
        <f>'RINCIAN PROG TAHUNAN'!S35</f>
        <v/>
      </c>
      <c r="BE37" s="230" t="str">
        <f>'RINCIAN PROG TAHUNAN'!T35</f>
        <v/>
      </c>
      <c r="BF37" s="230" t="str">
        <f>'RINCIAN PROG TAHUNAN'!U35</f>
        <v/>
      </c>
      <c r="BG37" s="229" t="str">
        <f>'RINCIAN PROG TAHUNAN'!V35</f>
        <v/>
      </c>
      <c r="BH37" s="230" t="b">
        <f>'RINCIAN PROG TAHUNAN'!W35</f>
        <v>0</v>
      </c>
      <c r="BI37" s="241"/>
      <c r="BJ37" s="229" t="str">
        <f t="shared" si="22"/>
        <v/>
      </c>
      <c r="BK37" s="230" t="str">
        <f t="shared" si="23"/>
        <v/>
      </c>
      <c r="BL37" s="229" t="str">
        <f t="shared" si="24"/>
        <v/>
      </c>
      <c r="BM37" s="229" t="str">
        <f t="shared" si="25"/>
        <v/>
      </c>
      <c r="BN37" s="229"/>
      <c r="BO37" s="229"/>
      <c r="BP37" s="229"/>
      <c r="BQ37" s="229"/>
      <c r="BR37" s="229"/>
      <c r="BS37" s="229"/>
      <c r="BT37" s="229"/>
      <c r="BU37" s="229"/>
      <c r="BV37" s="241"/>
      <c r="BW37" s="241"/>
      <c r="BX37" s="241"/>
      <c r="BY37" s="241"/>
      <c r="BZ37" s="241"/>
      <c r="CA37" s="241"/>
      <c r="CB37" s="241"/>
      <c r="CC37" s="241"/>
      <c r="CD37" s="241"/>
      <c r="CE37" s="241"/>
      <c r="CF37" s="241"/>
      <c r="CG37" s="241"/>
      <c r="CH37" s="241"/>
      <c r="CI37" s="241"/>
    </row>
    <row r="38" spans="4:93" x14ac:dyDescent="0.2">
      <c r="AH38" s="228"/>
      <c r="AI38" s="228"/>
      <c r="AJ38" s="228"/>
      <c r="AK38" s="228"/>
      <c r="AL38" s="228"/>
      <c r="AM38" s="228"/>
      <c r="AQ38" s="229"/>
      <c r="AR38" s="229"/>
      <c r="AS38" s="229"/>
      <c r="AT38" s="229">
        <f>'RINCIAN PROG TAHUNAN'!K36</f>
        <v>0</v>
      </c>
      <c r="AU38" s="229">
        <f>'RINCIAN PROG TAHUNAN'!L36</f>
        <v>0</v>
      </c>
      <c r="AV38" s="230">
        <f>'RINCIAN PROG TAHUNAN'!M36</f>
        <v>0</v>
      </c>
      <c r="AW38" s="229">
        <f>'RINCIAN PROG TAHUNAN'!N36</f>
        <v>21</v>
      </c>
      <c r="AX38" s="230" t="b">
        <f>'RINCIAN PROG TAHUNAN'!O36</f>
        <v>0</v>
      </c>
      <c r="BB38" s="229"/>
      <c r="BD38" s="229" t="str">
        <f>'RINCIAN PROG TAHUNAN'!S36</f>
        <v/>
      </c>
      <c r="BE38" s="230" t="str">
        <f>'RINCIAN PROG TAHUNAN'!T36</f>
        <v/>
      </c>
      <c r="BF38" s="230" t="str">
        <f>'RINCIAN PROG TAHUNAN'!U36</f>
        <v/>
      </c>
      <c r="BG38" s="229" t="str">
        <f>'RINCIAN PROG TAHUNAN'!V36</f>
        <v/>
      </c>
      <c r="BH38" s="230" t="b">
        <f>'RINCIAN PROG TAHUNAN'!W36</f>
        <v>0</v>
      </c>
      <c r="BI38" s="241"/>
      <c r="BJ38" s="229" t="str">
        <f t="shared" si="22"/>
        <v/>
      </c>
      <c r="BK38" s="230" t="str">
        <f t="shared" si="23"/>
        <v/>
      </c>
      <c r="BL38" s="229" t="str">
        <f t="shared" si="24"/>
        <v/>
      </c>
      <c r="BM38" s="229" t="str">
        <f t="shared" si="25"/>
        <v/>
      </c>
      <c r="BN38" s="229"/>
      <c r="BO38" s="229"/>
      <c r="BP38" s="229"/>
      <c r="BQ38" s="229"/>
      <c r="BR38" s="229"/>
      <c r="BS38" s="229"/>
      <c r="BT38" s="229"/>
      <c r="BU38" s="229"/>
      <c r="BV38" s="241"/>
      <c r="BW38" s="241"/>
      <c r="BX38" s="241"/>
      <c r="BY38" s="241"/>
      <c r="BZ38" s="241"/>
      <c r="CA38" s="241"/>
      <c r="CB38" s="241"/>
      <c r="CC38" s="241"/>
      <c r="CD38" s="241"/>
      <c r="CE38" s="241"/>
      <c r="CF38" s="241"/>
      <c r="CG38" s="241"/>
      <c r="CH38" s="241"/>
      <c r="CI38" s="241"/>
    </row>
    <row r="39" spans="4:93" x14ac:dyDescent="0.2">
      <c r="AH39" s="228"/>
      <c r="AI39" s="228"/>
      <c r="AJ39" s="228"/>
      <c r="AK39" s="228"/>
      <c r="AL39" s="228"/>
      <c r="AM39" s="228"/>
      <c r="AQ39" s="229"/>
      <c r="AR39" s="229"/>
      <c r="AS39" s="229"/>
      <c r="AT39" s="229">
        <f>'RINCIAN PROG TAHUNAN'!K37</f>
        <v>0</v>
      </c>
      <c r="AU39" s="229">
        <f>'RINCIAN PROG TAHUNAN'!L37</f>
        <v>0</v>
      </c>
      <c r="AV39" s="230">
        <f>'RINCIAN PROG TAHUNAN'!M37</f>
        <v>0</v>
      </c>
      <c r="AW39" s="229">
        <f>'RINCIAN PROG TAHUNAN'!N37</f>
        <v>22</v>
      </c>
      <c r="AX39" s="230" t="b">
        <f>'RINCIAN PROG TAHUNAN'!O37</f>
        <v>0</v>
      </c>
      <c r="BB39" s="229"/>
      <c r="BD39" s="229" t="str">
        <f>'RINCIAN PROG TAHUNAN'!S37</f>
        <v/>
      </c>
      <c r="BE39" s="230" t="str">
        <f>'RINCIAN PROG TAHUNAN'!T37</f>
        <v/>
      </c>
      <c r="BF39" s="230" t="str">
        <f>'RINCIAN PROG TAHUNAN'!U37</f>
        <v/>
      </c>
      <c r="BG39" s="229" t="str">
        <f>'RINCIAN PROG TAHUNAN'!V37</f>
        <v/>
      </c>
      <c r="BH39" s="230" t="b">
        <f>'RINCIAN PROG TAHUNAN'!W37</f>
        <v>0</v>
      </c>
      <c r="BI39" s="241"/>
      <c r="BJ39" s="229" t="str">
        <f t="shared" si="22"/>
        <v/>
      </c>
      <c r="BK39" s="230" t="str">
        <f t="shared" si="23"/>
        <v/>
      </c>
      <c r="BL39" s="229" t="str">
        <f t="shared" si="24"/>
        <v/>
      </c>
      <c r="BM39" s="229" t="str">
        <f t="shared" si="25"/>
        <v/>
      </c>
      <c r="BN39" s="229"/>
      <c r="BO39" s="229"/>
      <c r="BP39" s="229"/>
      <c r="BQ39" s="229"/>
      <c r="BR39" s="229"/>
      <c r="BS39" s="229"/>
      <c r="BT39" s="229"/>
      <c r="BU39" s="229"/>
      <c r="BV39" s="241"/>
      <c r="BW39" s="241"/>
      <c r="BX39" s="241"/>
      <c r="BY39" s="241"/>
      <c r="BZ39" s="241"/>
      <c r="CA39" s="241"/>
      <c r="CB39" s="241"/>
      <c r="CC39" s="241"/>
      <c r="CD39" s="241"/>
      <c r="CE39" s="241"/>
      <c r="CF39" s="241"/>
      <c r="CG39" s="241"/>
      <c r="CH39" s="241"/>
      <c r="CI39" s="241"/>
    </row>
    <row r="40" spans="4:93" x14ac:dyDescent="0.2">
      <c r="D40" t="str">
        <f>IF('DATA AWAL'!$D$13="","",'DATA AWAL'!$D$13)</f>
        <v>Drs. H. TOHAR, M.Si</v>
      </c>
      <c r="I40" t="str">
        <f>IF('DATA AWAL'!$D$5="","",'DATA AWAL'!$D$5)</f>
        <v>LANGGENG HADI P.</v>
      </c>
      <c r="AH40" s="228"/>
      <c r="AI40" s="228"/>
      <c r="AJ40" s="228"/>
      <c r="AK40" s="228"/>
      <c r="AL40" s="228"/>
      <c r="AM40" s="228"/>
      <c r="AQ40" s="229"/>
      <c r="AR40" s="229"/>
      <c r="AS40" s="229"/>
      <c r="AT40" s="229">
        <f>'RINCIAN PROG TAHUNAN'!K38</f>
        <v>0</v>
      </c>
      <c r="AU40" s="229">
        <f>'RINCIAN PROG TAHUNAN'!L38</f>
        <v>0</v>
      </c>
      <c r="AV40" s="230">
        <f>'RINCIAN PROG TAHUNAN'!M38</f>
        <v>0</v>
      </c>
      <c r="AW40" s="229">
        <f>'RINCIAN PROG TAHUNAN'!N38</f>
        <v>23</v>
      </c>
      <c r="AX40" s="230" t="b">
        <f>'RINCIAN PROG TAHUNAN'!O38</f>
        <v>0</v>
      </c>
      <c r="BB40" s="229"/>
      <c r="BD40" s="229" t="str">
        <f>'RINCIAN PROG TAHUNAN'!S38</f>
        <v/>
      </c>
      <c r="BE40" s="230" t="str">
        <f>'RINCIAN PROG TAHUNAN'!T38</f>
        <v/>
      </c>
      <c r="BF40" s="230" t="str">
        <f>'RINCIAN PROG TAHUNAN'!U38</f>
        <v/>
      </c>
      <c r="BG40" s="229" t="str">
        <f>'RINCIAN PROG TAHUNAN'!V38</f>
        <v/>
      </c>
      <c r="BH40" s="230" t="b">
        <f>'RINCIAN PROG TAHUNAN'!W38</f>
        <v>0</v>
      </c>
      <c r="BI40" s="241"/>
      <c r="BJ40" s="229" t="str">
        <f t="shared" si="22"/>
        <v/>
      </c>
      <c r="BK40" s="230" t="str">
        <f t="shared" si="23"/>
        <v/>
      </c>
      <c r="BL40" s="229" t="str">
        <f t="shared" si="24"/>
        <v/>
      </c>
      <c r="BM40" s="229" t="str">
        <f t="shared" si="25"/>
        <v/>
      </c>
      <c r="BN40" s="229"/>
      <c r="BO40" s="229"/>
      <c r="BP40" s="229"/>
      <c r="BQ40" s="229"/>
      <c r="BR40" s="229"/>
      <c r="BS40" s="229"/>
      <c r="BT40" s="229"/>
      <c r="BU40" s="229"/>
      <c r="BV40" s="241"/>
      <c r="BW40" s="241"/>
      <c r="BX40" s="241"/>
      <c r="BY40" s="241"/>
      <c r="BZ40" s="241"/>
      <c r="CA40" s="241"/>
      <c r="CB40" s="241"/>
      <c r="CC40" s="241"/>
      <c r="CD40" s="241"/>
      <c r="CE40" s="241"/>
      <c r="CF40" s="241"/>
      <c r="CG40" s="241"/>
      <c r="CH40" s="241"/>
      <c r="CI40" s="241"/>
    </row>
    <row r="41" spans="4:93" x14ac:dyDescent="0.2">
      <c r="D41" t="str">
        <f>IF('DATA AWAL'!$D$14="","",'DATA AWAL'!$B$14&amp;". "&amp;'DATA AWAL'!$D$14)</f>
        <v>NIP. 196307101994121002</v>
      </c>
      <c r="I41" t="str">
        <f>IF('DATA AWAL'!$D$6="","",'DATA AWAL'!$B$6&amp;". "&amp;'DATA AWAL'!$D$6)</f>
        <v>NIP. 196906281992031006</v>
      </c>
      <c r="AH41" s="228"/>
      <c r="AI41" s="228"/>
      <c r="AJ41" s="228"/>
      <c r="AK41" s="228"/>
      <c r="AL41" s="228"/>
      <c r="AM41" s="228"/>
      <c r="AQ41" s="229"/>
      <c r="AR41" s="229"/>
      <c r="AS41" s="229"/>
      <c r="AT41" s="229">
        <f>'RINCIAN PROG TAHUNAN'!K39</f>
        <v>0</v>
      </c>
      <c r="AU41" s="229">
        <f>'RINCIAN PROG TAHUNAN'!L39</f>
        <v>0</v>
      </c>
      <c r="AV41" s="230">
        <f>'RINCIAN PROG TAHUNAN'!M39</f>
        <v>0</v>
      </c>
      <c r="AW41" s="229">
        <f>'RINCIAN PROG TAHUNAN'!N39</f>
        <v>24</v>
      </c>
      <c r="AX41" s="230" t="b">
        <f>'RINCIAN PROG TAHUNAN'!O39</f>
        <v>0</v>
      </c>
      <c r="BB41" s="229"/>
      <c r="BD41" s="229" t="str">
        <f>'RINCIAN PROG TAHUNAN'!S39</f>
        <v/>
      </c>
      <c r="BE41" s="230" t="str">
        <f>'RINCIAN PROG TAHUNAN'!T39</f>
        <v/>
      </c>
      <c r="BF41" s="230" t="str">
        <f>'RINCIAN PROG TAHUNAN'!U39</f>
        <v/>
      </c>
      <c r="BG41" s="229" t="str">
        <f>'RINCIAN PROG TAHUNAN'!V39</f>
        <v/>
      </c>
      <c r="BH41" s="230" t="b">
        <f>'RINCIAN PROG TAHUNAN'!W39</f>
        <v>0</v>
      </c>
      <c r="BI41" s="241"/>
      <c r="BJ41" s="229" t="str">
        <f t="shared" si="22"/>
        <v/>
      </c>
      <c r="BK41" s="230" t="str">
        <f t="shared" si="23"/>
        <v/>
      </c>
      <c r="BL41" s="229" t="str">
        <f t="shared" si="24"/>
        <v/>
      </c>
      <c r="BM41" s="229" t="str">
        <f t="shared" si="25"/>
        <v/>
      </c>
      <c r="BN41" s="229"/>
      <c r="BO41" s="229"/>
      <c r="BP41" s="229"/>
      <c r="BQ41" s="229"/>
      <c r="BR41" s="229"/>
      <c r="BS41" s="229"/>
      <c r="BT41" s="229"/>
      <c r="BU41" s="229"/>
      <c r="BV41" s="241"/>
      <c r="BW41" s="241"/>
      <c r="BX41" s="241"/>
      <c r="BY41" s="241"/>
      <c r="BZ41" s="241"/>
      <c r="CA41" s="241"/>
      <c r="CB41" s="241"/>
      <c r="CC41" s="241"/>
      <c r="CD41" s="241"/>
      <c r="CE41" s="241"/>
      <c r="CF41" s="241"/>
      <c r="CG41" s="241"/>
      <c r="CH41" s="241"/>
      <c r="CI41" s="241"/>
    </row>
    <row r="42" spans="4:93" x14ac:dyDescent="0.2">
      <c r="AZ42" s="229" t="str">
        <f>'RINCIAN PROG TAHUNAN'!Q40</f>
        <v/>
      </c>
      <c r="BA42" s="229" t="str">
        <f>'RINCIAN PROG TAHUNAN'!R40</f>
        <v/>
      </c>
      <c r="BB42" s="230" t="str">
        <f>'RINCIAN PROG TAHUNAN'!S40</f>
        <v/>
      </c>
      <c r="BC42" s="229" t="str">
        <f>'RINCIAN PROG TAHUNAN'!T40</f>
        <v/>
      </c>
      <c r="BD42" s="230" t="str">
        <f>'RINCIAN PROG TAHUNAN'!U40</f>
        <v/>
      </c>
      <c r="BJ42" s="229" t="str">
        <f>'RINCIAN PROG TAHUNAN'!Y40</f>
        <v/>
      </c>
      <c r="BK42" s="230" t="str">
        <f>'RINCIAN PROG TAHUNAN'!Z40</f>
        <v/>
      </c>
      <c r="BL42" s="230" t="str">
        <f>'RINCIAN PROG TAHUNAN'!AA40</f>
        <v/>
      </c>
      <c r="BM42" s="229" t="str">
        <f>'RINCIAN PROG TAHUNAN'!AB40</f>
        <v/>
      </c>
      <c r="BN42" s="230" t="str">
        <f>'RINCIAN PROG TAHUNAN'!AC40</f>
        <v/>
      </c>
      <c r="BO42" s="241"/>
      <c r="BP42" s="229" t="str">
        <f t="shared" ref="BP42:BP47" si="26">IF(AW42="","",VLOOKUP($AW42,$AZ$18:$BD$47,2,FALSE))</f>
        <v/>
      </c>
      <c r="BQ42" s="230" t="str">
        <f t="shared" ref="BQ42:BQ47" si="27">IF(AW42="","",VLOOKUP($AW42,$AZ$18:$BD$47,3,FALSE))</f>
        <v/>
      </c>
      <c r="BR42" s="229" t="str">
        <f t="shared" ref="BR42:BR47" si="28">IF(AW42="","",VLOOKUP($AW42,$AZ$18:$BD$47,4,FALSE))</f>
        <v/>
      </c>
      <c r="BS42" s="229" t="str">
        <f t="shared" ref="BS42:BS47" si="29">IF(AW42="","",VLOOKUP($AW42,$AZ$18:$BD$47,5,FALSE))</f>
        <v/>
      </c>
      <c r="BT42" s="229"/>
      <c r="BU42" s="229"/>
      <c r="BV42" s="229"/>
      <c r="BW42" s="229"/>
      <c r="BX42" s="229"/>
      <c r="BY42" s="229"/>
      <c r="BZ42" s="229"/>
      <c r="CA42" s="229"/>
      <c r="CB42" s="241"/>
      <c r="CC42" s="241"/>
      <c r="CD42" s="241"/>
      <c r="CE42" s="241"/>
      <c r="CF42" s="241"/>
      <c r="CG42" s="241"/>
      <c r="CH42" s="241"/>
      <c r="CI42" s="241"/>
      <c r="CJ42" s="241"/>
      <c r="CK42" s="241"/>
      <c r="CL42" s="241"/>
      <c r="CM42" s="241"/>
      <c r="CN42" s="241"/>
      <c r="CO42" s="241"/>
    </row>
    <row r="43" spans="4:93" x14ac:dyDescent="0.2">
      <c r="AZ43" s="229" t="str">
        <f>'RINCIAN PROG TAHUNAN'!Q41</f>
        <v/>
      </c>
      <c r="BA43" s="229" t="str">
        <f>'RINCIAN PROG TAHUNAN'!R41</f>
        <v/>
      </c>
      <c r="BB43" s="230" t="str">
        <f>'RINCIAN PROG TAHUNAN'!S41</f>
        <v/>
      </c>
      <c r="BC43" s="229" t="str">
        <f>'RINCIAN PROG TAHUNAN'!T41</f>
        <v/>
      </c>
      <c r="BD43" s="230" t="str">
        <f>'RINCIAN PROG TAHUNAN'!U41</f>
        <v/>
      </c>
      <c r="BJ43" s="229" t="str">
        <f>'RINCIAN PROG TAHUNAN'!Y41</f>
        <v/>
      </c>
      <c r="BK43" s="230" t="str">
        <f>'RINCIAN PROG TAHUNAN'!Z41</f>
        <v/>
      </c>
      <c r="BL43" s="230" t="str">
        <f>'RINCIAN PROG TAHUNAN'!AA41</f>
        <v/>
      </c>
      <c r="BM43" s="229" t="str">
        <f>'RINCIAN PROG TAHUNAN'!AB41</f>
        <v/>
      </c>
      <c r="BN43" s="230" t="str">
        <f>'RINCIAN PROG TAHUNAN'!AC41</f>
        <v/>
      </c>
      <c r="BO43" s="241"/>
      <c r="BP43" s="229" t="str">
        <f t="shared" si="26"/>
        <v/>
      </c>
      <c r="BQ43" s="230" t="str">
        <f t="shared" si="27"/>
        <v/>
      </c>
      <c r="BR43" s="229" t="str">
        <f t="shared" si="28"/>
        <v/>
      </c>
      <c r="BS43" s="229" t="str">
        <f t="shared" si="29"/>
        <v/>
      </c>
      <c r="BT43" s="229"/>
      <c r="BU43" s="229"/>
      <c r="BV43" s="229"/>
      <c r="BW43" s="229"/>
      <c r="BX43" s="229"/>
      <c r="BY43" s="229"/>
      <c r="BZ43" s="229"/>
      <c r="CA43" s="229"/>
      <c r="CB43" s="241"/>
      <c r="CC43" s="241"/>
      <c r="CD43" s="241"/>
      <c r="CE43" s="241"/>
      <c r="CF43" s="241"/>
      <c r="CG43" s="241"/>
      <c r="CH43" s="241"/>
      <c r="CI43" s="241"/>
      <c r="CJ43" s="241"/>
      <c r="CK43" s="241"/>
      <c r="CL43" s="241"/>
      <c r="CM43" s="241"/>
      <c r="CN43" s="241"/>
      <c r="CO43" s="241"/>
    </row>
    <row r="44" spans="4:93" x14ac:dyDescent="0.2">
      <c r="AZ44" s="229" t="str">
        <f>'RINCIAN PROG TAHUNAN'!Q42</f>
        <v/>
      </c>
      <c r="BA44" s="229" t="str">
        <f>'RINCIAN PROG TAHUNAN'!R42</f>
        <v/>
      </c>
      <c r="BB44" s="230" t="str">
        <f>'RINCIAN PROG TAHUNAN'!S42</f>
        <v/>
      </c>
      <c r="BC44" s="229" t="str">
        <f>'RINCIAN PROG TAHUNAN'!T42</f>
        <v/>
      </c>
      <c r="BD44" s="230" t="str">
        <f>'RINCIAN PROG TAHUNAN'!U42</f>
        <v/>
      </c>
      <c r="BJ44" s="229" t="str">
        <f>'RINCIAN PROG TAHUNAN'!Y42</f>
        <v/>
      </c>
      <c r="BK44" s="230" t="str">
        <f>'RINCIAN PROG TAHUNAN'!Z42</f>
        <v/>
      </c>
      <c r="BL44" s="230" t="str">
        <f>'RINCIAN PROG TAHUNAN'!AA42</f>
        <v/>
      </c>
      <c r="BM44" s="229" t="str">
        <f>'RINCIAN PROG TAHUNAN'!AB42</f>
        <v/>
      </c>
      <c r="BN44" s="230" t="str">
        <f>'RINCIAN PROG TAHUNAN'!AC42</f>
        <v/>
      </c>
      <c r="BO44" s="241"/>
      <c r="BP44" s="229" t="str">
        <f t="shared" si="26"/>
        <v/>
      </c>
      <c r="BQ44" s="230" t="str">
        <f t="shared" si="27"/>
        <v/>
      </c>
      <c r="BR44" s="229" t="str">
        <f t="shared" si="28"/>
        <v/>
      </c>
      <c r="BS44" s="229" t="str">
        <f t="shared" si="29"/>
        <v/>
      </c>
      <c r="BT44" s="229"/>
      <c r="BU44" s="229"/>
      <c r="BV44" s="229"/>
      <c r="BW44" s="229"/>
      <c r="BX44" s="229"/>
      <c r="BY44" s="229"/>
      <c r="BZ44" s="229"/>
      <c r="CA44" s="229"/>
      <c r="CB44" s="241"/>
      <c r="CC44" s="241"/>
      <c r="CD44" s="241"/>
      <c r="CE44" s="241"/>
      <c r="CF44" s="241"/>
      <c r="CG44" s="241"/>
      <c r="CH44" s="241"/>
      <c r="CI44" s="241"/>
      <c r="CJ44" s="241"/>
      <c r="CK44" s="241"/>
      <c r="CL44" s="241"/>
      <c r="CM44" s="241"/>
      <c r="CN44" s="241"/>
      <c r="CO44" s="241"/>
    </row>
    <row r="45" spans="4:93" x14ac:dyDescent="0.2">
      <c r="AZ45" s="229" t="str">
        <f>'RINCIAN PROG TAHUNAN'!Q43</f>
        <v/>
      </c>
      <c r="BA45" s="229" t="str">
        <f>'RINCIAN PROG TAHUNAN'!R43</f>
        <v/>
      </c>
      <c r="BB45" s="230" t="str">
        <f>'RINCIAN PROG TAHUNAN'!S43</f>
        <v/>
      </c>
      <c r="BC45" s="229" t="str">
        <f>'RINCIAN PROG TAHUNAN'!T43</f>
        <v/>
      </c>
      <c r="BD45" s="230" t="str">
        <f>'RINCIAN PROG TAHUNAN'!U43</f>
        <v/>
      </c>
      <c r="BJ45" s="229" t="str">
        <f>'RINCIAN PROG TAHUNAN'!Y43</f>
        <v/>
      </c>
      <c r="BK45" s="230" t="str">
        <f>'RINCIAN PROG TAHUNAN'!Z43</f>
        <v/>
      </c>
      <c r="BL45" s="230" t="str">
        <f>'RINCIAN PROG TAHUNAN'!AA43</f>
        <v/>
      </c>
      <c r="BM45" s="229" t="str">
        <f>'RINCIAN PROG TAHUNAN'!AB43</f>
        <v/>
      </c>
      <c r="BN45" s="230" t="str">
        <f>'RINCIAN PROG TAHUNAN'!AC43</f>
        <v/>
      </c>
      <c r="BO45" s="241"/>
      <c r="BP45" s="229" t="str">
        <f t="shared" si="26"/>
        <v/>
      </c>
      <c r="BQ45" s="230" t="str">
        <f t="shared" si="27"/>
        <v/>
      </c>
      <c r="BR45" s="229" t="str">
        <f t="shared" si="28"/>
        <v/>
      </c>
      <c r="BS45" s="229" t="str">
        <f t="shared" si="29"/>
        <v/>
      </c>
      <c r="BT45" s="229"/>
      <c r="BU45" s="229"/>
      <c r="BV45" s="229"/>
      <c r="BW45" s="229"/>
      <c r="BX45" s="229"/>
      <c r="BY45" s="229"/>
      <c r="BZ45" s="229"/>
      <c r="CA45" s="229"/>
      <c r="CB45" s="241"/>
      <c r="CC45" s="241"/>
      <c r="CD45" s="241"/>
      <c r="CE45" s="241"/>
      <c r="CF45" s="241"/>
      <c r="CG45" s="241"/>
      <c r="CH45" s="241"/>
      <c r="CI45" s="241"/>
      <c r="CJ45" s="241"/>
      <c r="CK45" s="241"/>
      <c r="CL45" s="241"/>
      <c r="CM45" s="241"/>
      <c r="CN45" s="241"/>
      <c r="CO45" s="241"/>
    </row>
    <row r="46" spans="4:93" x14ac:dyDescent="0.2">
      <c r="AZ46" s="229" t="str">
        <f>'RINCIAN PROG TAHUNAN'!Q44</f>
        <v/>
      </c>
      <c r="BA46" s="229" t="str">
        <f>'RINCIAN PROG TAHUNAN'!R44</f>
        <v/>
      </c>
      <c r="BB46" s="230" t="str">
        <f>'RINCIAN PROG TAHUNAN'!S44</f>
        <v/>
      </c>
      <c r="BC46" s="229" t="str">
        <f>'RINCIAN PROG TAHUNAN'!T44</f>
        <v/>
      </c>
      <c r="BD46" s="230" t="str">
        <f>'RINCIAN PROG TAHUNAN'!U44</f>
        <v/>
      </c>
      <c r="BJ46" s="229" t="str">
        <f>'RINCIAN PROG TAHUNAN'!Y44</f>
        <v/>
      </c>
      <c r="BK46" s="230" t="str">
        <f>'RINCIAN PROG TAHUNAN'!Z44</f>
        <v/>
      </c>
      <c r="BL46" s="230" t="str">
        <f>'RINCIAN PROG TAHUNAN'!AA44</f>
        <v/>
      </c>
      <c r="BM46" s="229" t="str">
        <f>'RINCIAN PROG TAHUNAN'!AB44</f>
        <v/>
      </c>
      <c r="BN46" s="230" t="str">
        <f>'RINCIAN PROG TAHUNAN'!AC44</f>
        <v/>
      </c>
      <c r="BO46" s="241"/>
      <c r="BP46" s="229" t="str">
        <f t="shared" si="26"/>
        <v/>
      </c>
      <c r="BQ46" s="230" t="str">
        <f t="shared" si="27"/>
        <v/>
      </c>
      <c r="BR46" s="229" t="str">
        <f t="shared" si="28"/>
        <v/>
      </c>
      <c r="BS46" s="229" t="str">
        <f t="shared" si="29"/>
        <v/>
      </c>
      <c r="BT46" s="229"/>
      <c r="BU46" s="229"/>
      <c r="BV46" s="229"/>
      <c r="BW46" s="229"/>
      <c r="BX46" s="229"/>
      <c r="BY46" s="229"/>
      <c r="BZ46" s="229"/>
      <c r="CA46" s="229"/>
      <c r="CB46" s="241"/>
      <c r="CC46" s="241"/>
      <c r="CD46" s="241"/>
      <c r="CE46" s="241"/>
      <c r="CF46" s="241"/>
      <c r="CG46" s="241"/>
      <c r="CH46" s="241"/>
      <c r="CI46" s="241"/>
      <c r="CJ46" s="241"/>
      <c r="CK46" s="241"/>
      <c r="CL46" s="241"/>
      <c r="CM46" s="241"/>
      <c r="CN46" s="241"/>
      <c r="CO46" s="241"/>
    </row>
    <row r="47" spans="4:93" x14ac:dyDescent="0.2">
      <c r="AZ47" s="229" t="str">
        <f>'RINCIAN PROG TAHUNAN'!Q45</f>
        <v/>
      </c>
      <c r="BA47" s="229" t="str">
        <f>'RINCIAN PROG TAHUNAN'!R45</f>
        <v/>
      </c>
      <c r="BB47" s="230" t="str">
        <f>'RINCIAN PROG TAHUNAN'!S45</f>
        <v/>
      </c>
      <c r="BC47" s="229" t="str">
        <f>'RINCIAN PROG TAHUNAN'!T45</f>
        <v/>
      </c>
      <c r="BD47" s="230" t="str">
        <f>'RINCIAN PROG TAHUNAN'!U45</f>
        <v/>
      </c>
      <c r="BJ47" s="229" t="str">
        <f>'RINCIAN PROG TAHUNAN'!Y45</f>
        <v/>
      </c>
      <c r="BK47" s="230" t="str">
        <f>'RINCIAN PROG TAHUNAN'!Z45</f>
        <v/>
      </c>
      <c r="BL47" s="230" t="str">
        <f>'RINCIAN PROG TAHUNAN'!AA45</f>
        <v/>
      </c>
      <c r="BM47" s="229" t="str">
        <f>'RINCIAN PROG TAHUNAN'!AB45</f>
        <v/>
      </c>
      <c r="BN47" s="230" t="str">
        <f>'RINCIAN PROG TAHUNAN'!AC45</f>
        <v/>
      </c>
      <c r="BO47" s="241"/>
      <c r="BP47" s="229" t="str">
        <f t="shared" si="26"/>
        <v/>
      </c>
      <c r="BQ47" s="230" t="str">
        <f t="shared" si="27"/>
        <v/>
      </c>
      <c r="BR47" s="229" t="str">
        <f t="shared" si="28"/>
        <v/>
      </c>
      <c r="BS47" s="229" t="str">
        <f t="shared" si="29"/>
        <v/>
      </c>
      <c r="BT47" s="229"/>
      <c r="BU47" s="229"/>
      <c r="BV47" s="229"/>
      <c r="BW47" s="229"/>
      <c r="BX47" s="229"/>
      <c r="BY47" s="229"/>
      <c r="BZ47" s="229"/>
      <c r="CA47" s="229"/>
      <c r="CB47" s="241"/>
      <c r="CC47" s="241"/>
      <c r="CD47" s="241"/>
      <c r="CE47" s="241"/>
      <c r="CF47" s="241"/>
      <c r="CG47" s="241"/>
      <c r="CH47" s="241"/>
      <c r="CI47" s="241"/>
      <c r="CJ47" s="241"/>
      <c r="CK47" s="241"/>
      <c r="CL47" s="241"/>
      <c r="CM47" s="241"/>
      <c r="CN47" s="241"/>
      <c r="CO47" s="241"/>
    </row>
    <row r="48" spans="4:93" x14ac:dyDescent="0.2">
      <c r="BO48" s="224"/>
      <c r="BP48" s="224"/>
      <c r="BQ48" s="224"/>
    </row>
  </sheetData>
  <mergeCells count="15">
    <mergeCell ref="L14:L17"/>
    <mergeCell ref="BV15:CA15"/>
    <mergeCell ref="BP15:BU15"/>
    <mergeCell ref="B2:AK2"/>
    <mergeCell ref="F11:AL11"/>
    <mergeCell ref="F12:AL12"/>
    <mergeCell ref="B14:B17"/>
    <mergeCell ref="C14:D17"/>
    <mergeCell ref="E14:F17"/>
    <mergeCell ref="G14:G17"/>
    <mergeCell ref="D36:F36"/>
    <mergeCell ref="H14:H17"/>
    <mergeCell ref="I14:I17"/>
    <mergeCell ref="J14:J17"/>
    <mergeCell ref="K14:K17"/>
  </mergeCells>
  <conditionalFormatting sqref="F11">
    <cfRule type="expression" dxfId="3" priority="3" stopIfTrue="1">
      <formula>NOT(ISERROR(SEARCH("",#REF!)))</formula>
    </cfRule>
    <cfRule type="expression" dxfId="2" priority="4" stopIfTrue="1">
      <formula>NOT(ISERROR(SEARCH("",$D11)))</formula>
    </cfRule>
  </conditionalFormatting>
  <conditionalFormatting sqref="F12">
    <cfRule type="expression" dxfId="1" priority="1" stopIfTrue="1">
      <formula>NOT(ISERROR(SEARCH("",#REF!)))</formula>
    </cfRule>
    <cfRule type="expression" dxfId="0" priority="2" stopIfTrue="1">
      <formula>NOT(ISERROR(SEARCH("",$D12)))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DATA AWAL</vt:lpstr>
      <vt:lpstr>DATA</vt:lpstr>
      <vt:lpstr>KALENDER</vt:lpstr>
      <vt:lpstr>MINGGU EFFEKTIF</vt:lpstr>
      <vt:lpstr>RINCIAN PROG TAHUNAN</vt:lpstr>
      <vt:lpstr>PROG SEMESTER1</vt:lpstr>
      <vt:lpstr>PROG SEMSTER2</vt:lpstr>
      <vt:lpstr>SILABUS SEM 1</vt:lpstr>
      <vt:lpstr>SILABUS SEM 2</vt:lpstr>
      <vt:lpstr>PAI</vt:lpstr>
      <vt:lpstr>KRISTEN</vt:lpstr>
      <vt:lpstr>KATHOLIK</vt:lpstr>
      <vt:lpstr>BUDDHA</vt:lpstr>
      <vt:lpstr>HINDU</vt:lpstr>
      <vt:lpstr>KONGHUCHU</vt:lpstr>
      <vt:lpstr>DATA</vt:lpstr>
      <vt:lpstr>'RINCIAN PROG TAHUNAN'!Print_Titles</vt:lpstr>
    </vt:vector>
  </TitlesOfParts>
  <Company>SMADA BANJARBARU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 EKO WIBOWO</dc:creator>
  <cp:lastModifiedBy>River-Roe</cp:lastModifiedBy>
  <cp:lastPrinted>2016-04-06T12:20:50Z</cp:lastPrinted>
  <dcterms:created xsi:type="dcterms:W3CDTF">2006-07-01T09:48:07Z</dcterms:created>
  <dcterms:modified xsi:type="dcterms:W3CDTF">2017-08-02T03:26:24Z</dcterms:modified>
</cp:coreProperties>
</file>